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tranet.chuv\data2\CIT\__NORMES_ET_INFOS\01_Interne CHUV\__Directives_CIT\DOCUMENTS VDOC DIRECTIVES POUR LES CONSTRUCTIONS - INTERNET\5. Adjudications\Formulaires\"/>
    </mc:Choice>
  </mc:AlternateContent>
  <xr:revisionPtr revIDLastSave="0" documentId="8_{B8E6E4BE-5557-480D-A85E-7FF1CB9C87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émo" sheetId="12" r:id="rId1"/>
    <sheet name="3. Proposition d'adjudication" sheetId="6" r:id="rId2"/>
    <sheet name="COMBINAISONS" sheetId="8" state="hidden" r:id="rId3"/>
  </sheets>
  <externalReferences>
    <externalReference r:id="rId4"/>
  </externalReferences>
  <definedNames>
    <definedName name="_xlnm._FilterDatabase" localSheetId="2" hidden="1">COMBINAISONS!$B$26:$S$104</definedName>
    <definedName name="Autorité" localSheetId="0">[1]COMBINAISONS!$D$19</definedName>
    <definedName name="Autorité">COMBINAISONS!$D$19</definedName>
    <definedName name="Décision" localSheetId="0">[1]COMBINAISONS!$D$16</definedName>
    <definedName name="Décision">COMBINAISONS!$D$16</definedName>
    <definedName name="Décision_2" localSheetId="0">[1]COMBINAISONS!$D$17</definedName>
    <definedName name="Décision_2">COMBINAISONS!$D$17</definedName>
    <definedName name="_xlnm.Print_Titles" localSheetId="1">'3. Proposition d''adjudication'!$5:$7</definedName>
    <definedName name="_xlnm.Print_Titles" localSheetId="2">COMBINAISONS!$28:$28</definedName>
    <definedName name="_xlnm.Print_Titles" localSheetId="0">Mémo!$1:$7</definedName>
    <definedName name="Nom_signature" localSheetId="0">[1]COMBINAISONS!$D$18</definedName>
    <definedName name="Nom_signature">COMBINAISONS!$D$18</definedName>
    <definedName name="Signature" localSheetId="0">[1]COMBINAISONS!$D$10</definedName>
    <definedName name="Signature">COMBINAISONS!$D$10</definedName>
    <definedName name="Signature2" localSheetId="0">[1]COMBINAISONS!$D$11</definedName>
    <definedName name="Signature2">COMBINAISONS!$D$11</definedName>
    <definedName name="Signature3" localSheetId="0">[1]COMBINAISONS!$D$12</definedName>
    <definedName name="Signature3">COMBINAISONS!$D$12</definedName>
    <definedName name="VarComp" localSheetId="0">[1]COMBINAISONS!$G$28:$R$104</definedName>
    <definedName name="VarComp">COMBINAISONS!$G$28:$S$104</definedName>
    <definedName name="VarComp1">COMBINAISONS!$H$27:$S$46</definedName>
    <definedName name="VarComp2">COMBINAISONS!$H$28:$S$46</definedName>
    <definedName name="VarComp4">COMBINAISONS!$G$28:$S$104</definedName>
    <definedName name="Visa" localSheetId="0">[1]COMBINAISONS!$D$13</definedName>
    <definedName name="Visa">COMBINAISONS!$D$13</definedName>
    <definedName name="Visa1" localSheetId="0">[1]COMBINAISONS!$D$14</definedName>
    <definedName name="Visa1">COMBINAISONS!$D$14</definedName>
    <definedName name="Visa2" localSheetId="0">[1]COMBINAISONS!$D$15</definedName>
    <definedName name="Visa2">COMBINAISONS!$D$15</definedName>
    <definedName name="_xlnm.Print_Area" localSheetId="1">'3. Proposition d''adjudication'!$A$1:$AD$141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6" l="1"/>
  <c r="V32" i="8" l="1"/>
  <c r="V33" i="8"/>
  <c r="V34" i="8"/>
  <c r="V31" i="8"/>
  <c r="V29" i="8" l="1"/>
  <c r="V30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D3" i="8" l="1"/>
  <c r="E3" i="8" l="1"/>
  <c r="T80" i="6"/>
  <c r="L98" i="6"/>
  <c r="I11" i="6"/>
  <c r="M37" i="6"/>
  <c r="K40" i="6"/>
  <c r="A40" i="6"/>
  <c r="T82" i="6"/>
  <c r="T83" i="6" s="1"/>
  <c r="L102" i="6" s="1"/>
  <c r="D4" i="8"/>
  <c r="D5" i="8"/>
  <c r="D6" i="8"/>
  <c r="U71" i="6"/>
  <c r="O71" i="6"/>
  <c r="V59" i="6"/>
  <c r="P59" i="6"/>
  <c r="V57" i="6"/>
  <c r="P57" i="6"/>
  <c r="F60" i="8" l="1"/>
  <c r="G60" i="8" s="1"/>
  <c r="F65" i="8"/>
  <c r="G65" i="8" s="1"/>
  <c r="F72" i="8"/>
  <c r="G72" i="8" s="1"/>
  <c r="F77" i="8"/>
  <c r="G77" i="8" s="1"/>
  <c r="F88" i="8"/>
  <c r="G88" i="8" s="1"/>
  <c r="F94" i="8"/>
  <c r="G94" i="8" s="1"/>
  <c r="F104" i="8"/>
  <c r="G104" i="8" s="1"/>
  <c r="F100" i="8"/>
  <c r="G100" i="8" s="1"/>
  <c r="F57" i="8"/>
  <c r="G57" i="8" s="1"/>
  <c r="F68" i="8"/>
  <c r="G68" i="8" s="1"/>
  <c r="F84" i="8"/>
  <c r="G84" i="8" s="1"/>
  <c r="F53" i="8"/>
  <c r="G53" i="8" s="1"/>
  <c r="F63" i="8"/>
  <c r="G63" i="8" s="1"/>
  <c r="F80" i="8"/>
  <c r="G80" i="8" s="1"/>
  <c r="F97" i="8"/>
  <c r="G97" i="8" s="1"/>
  <c r="F49" i="8"/>
  <c r="G49" i="8" s="1"/>
  <c r="F70" i="8"/>
  <c r="G70" i="8" s="1"/>
  <c r="F55" i="8"/>
  <c r="G55" i="8" s="1"/>
  <c r="F93" i="8"/>
  <c r="G93" i="8" s="1"/>
  <c r="F50" i="8"/>
  <c r="G50" i="8" s="1"/>
  <c r="F61" i="8"/>
  <c r="G61" i="8" s="1"/>
  <c r="F66" i="8"/>
  <c r="G66" i="8" s="1"/>
  <c r="F78" i="8"/>
  <c r="G78" i="8" s="1"/>
  <c r="F82" i="8"/>
  <c r="G82" i="8" s="1"/>
  <c r="F95" i="8"/>
  <c r="G95" i="8" s="1"/>
  <c r="F99" i="8"/>
  <c r="G99" i="8" s="1"/>
  <c r="F51" i="8"/>
  <c r="G51" i="8" s="1"/>
  <c r="F56" i="8"/>
  <c r="G56" i="8" s="1"/>
  <c r="F67" i="8"/>
  <c r="G67" i="8" s="1"/>
  <c r="F73" i="8"/>
  <c r="G73" i="8" s="1"/>
  <c r="F83" i="8"/>
  <c r="G83" i="8" s="1"/>
  <c r="F89" i="8"/>
  <c r="G89" i="8" s="1"/>
  <c r="F47" i="8"/>
  <c r="G47" i="8" s="1"/>
  <c r="F52" i="8"/>
  <c r="G52" i="8" s="1"/>
  <c r="F74" i="8"/>
  <c r="G74" i="8" s="1"/>
  <c r="F90" i="8"/>
  <c r="G90" i="8" s="1"/>
  <c r="F101" i="8"/>
  <c r="G101" i="8" s="1"/>
  <c r="F48" i="8"/>
  <c r="G48" i="8" s="1"/>
  <c r="F75" i="8"/>
  <c r="G75" i="8" s="1"/>
  <c r="F91" i="8"/>
  <c r="G91" i="8" s="1"/>
  <c r="F92" i="8"/>
  <c r="G92" i="8" s="1"/>
  <c r="F98" i="8"/>
  <c r="G98" i="8" s="1"/>
  <c r="F71" i="8"/>
  <c r="G71" i="8" s="1"/>
  <c r="F58" i="8"/>
  <c r="G58" i="8" s="1"/>
  <c r="F62" i="8"/>
  <c r="G62" i="8" s="1"/>
  <c r="F79" i="8"/>
  <c r="G79" i="8" s="1"/>
  <c r="F96" i="8"/>
  <c r="G96" i="8" s="1"/>
  <c r="F69" i="8"/>
  <c r="G69" i="8" s="1"/>
  <c r="F85" i="8"/>
  <c r="G85" i="8" s="1"/>
  <c r="F54" i="8"/>
  <c r="G54" i="8" s="1"/>
  <c r="F81" i="8"/>
  <c r="G81" i="8" s="1"/>
  <c r="F102" i="8"/>
  <c r="G102" i="8" s="1"/>
  <c r="F59" i="8"/>
  <c r="G59" i="8" s="1"/>
  <c r="F76" i="8"/>
  <c r="G76" i="8" s="1"/>
  <c r="F87" i="8"/>
  <c r="G87" i="8" s="1"/>
  <c r="F103" i="8"/>
  <c r="G103" i="8" s="1"/>
  <c r="F64" i="8"/>
  <c r="G64" i="8" s="1"/>
  <c r="F86" i="8"/>
  <c r="G86" i="8" s="1"/>
  <c r="T84" i="6"/>
  <c r="F40" i="8"/>
  <c r="G40" i="8" s="1"/>
  <c r="F41" i="8"/>
  <c r="G41" i="8" s="1"/>
  <c r="F42" i="8"/>
  <c r="G42" i="8" s="1"/>
  <c r="F29" i="8"/>
  <c r="G29" i="8" s="1"/>
  <c r="F36" i="8"/>
  <c r="G36" i="8" s="1"/>
  <c r="F39" i="8"/>
  <c r="G39" i="8" s="1"/>
  <c r="F37" i="8"/>
  <c r="G37" i="8" s="1"/>
  <c r="F33" i="8"/>
  <c r="G33" i="8" s="1"/>
  <c r="F38" i="8"/>
  <c r="G38" i="8" s="1"/>
  <c r="F45" i="8"/>
  <c r="G45" i="8" s="1"/>
  <c r="F34" i="8"/>
  <c r="G34" i="8" s="1"/>
  <c r="F46" i="8"/>
  <c r="G46" i="8" s="1"/>
  <c r="F30" i="8"/>
  <c r="G30" i="8" s="1"/>
  <c r="F44" i="8"/>
  <c r="G44" i="8" s="1"/>
  <c r="F32" i="8"/>
  <c r="G32" i="8" s="1"/>
  <c r="F35" i="8"/>
  <c r="G35" i="8" s="1"/>
  <c r="F31" i="8"/>
  <c r="G31" i="8" s="1"/>
  <c r="F43" i="8"/>
  <c r="G43" i="8" s="1"/>
  <c r="D21" i="8" l="1"/>
  <c r="D20" i="8"/>
  <c r="A9" i="6" s="1"/>
  <c r="D15" i="8"/>
  <c r="B135" i="6" s="1"/>
  <c r="A135" i="6" s="1"/>
  <c r="D16" i="8"/>
  <c r="A8" i="6" s="1"/>
  <c r="D17" i="8"/>
  <c r="K110" i="6" s="1"/>
  <c r="D18" i="8"/>
  <c r="D19" i="8"/>
  <c r="G109" i="6" s="1"/>
  <c r="D14" i="8"/>
  <c r="B132" i="6" s="1"/>
  <c r="A132" i="6" s="1"/>
  <c r="D10" i="8"/>
  <c r="B118" i="6" s="1"/>
  <c r="D12" i="8"/>
  <c r="B124" i="6" s="1"/>
  <c r="A124" i="6" s="1"/>
  <c r="D13" i="8"/>
  <c r="D11" i="8"/>
  <c r="B121" i="6" s="1"/>
  <c r="A121" i="6" s="1"/>
  <c r="B129" i="6" l="1"/>
  <c r="A129" i="6" s="1"/>
  <c r="B94" i="6"/>
  <c r="K113" i="6"/>
</calcChain>
</file>

<file path=xl/sharedStrings.xml><?xml version="1.0" encoding="utf-8"?>
<sst xmlns="http://schemas.openxmlformats.org/spreadsheetml/2006/main" count="1247" uniqueCount="192">
  <si>
    <t>Valeur globale du marché (CFC 1 à 9 HT)</t>
  </si>
  <si>
    <t>Valeur du marché mis en soumission (selon devis, HT)</t>
  </si>
  <si>
    <t>FAO</t>
  </si>
  <si>
    <t>ANALYSE DES OFFRES</t>
  </si>
  <si>
    <t>Hausse avant contrat</t>
  </si>
  <si>
    <t>Disponible pour adjudication ultérieure TTC</t>
  </si>
  <si>
    <t>TYPE DE MARCHE</t>
  </si>
  <si>
    <t>SEUIL MP</t>
  </si>
  <si>
    <t>Publication, support(s)</t>
  </si>
  <si>
    <t xml:space="preserve">Date </t>
  </si>
  <si>
    <t>Ouverture publique</t>
  </si>
  <si>
    <t>Actualisation de l'offre</t>
  </si>
  <si>
    <t>Offres exclues et motifs d'exclusion</t>
  </si>
  <si>
    <t>PROPOSITION D'ADJUDICATION</t>
  </si>
  <si>
    <t>CHF</t>
  </si>
  <si>
    <r>
      <t>COMPARAISON AVEC LE DEVIS ACTUALISE DU</t>
    </r>
    <r>
      <rPr>
        <sz val="10"/>
        <rFont val="Arial"/>
        <family val="2"/>
      </rPr>
      <t/>
    </r>
  </si>
  <si>
    <t>Adjudication n°</t>
  </si>
  <si>
    <t xml:space="preserve">Entreprise  </t>
  </si>
  <si>
    <t>Date</t>
  </si>
  <si>
    <t>oui</t>
  </si>
  <si>
    <t>non</t>
  </si>
  <si>
    <t>D'adjuger le marché précité à</t>
  </si>
  <si>
    <t>Sur la base de son offre du</t>
  </si>
  <si>
    <t>contrat(s) nécessaire(s).</t>
  </si>
  <si>
    <t xml:space="preserve">Lot N° </t>
  </si>
  <si>
    <t xml:space="preserve">CFC </t>
  </si>
  <si>
    <t>Libellé de l'affaire</t>
  </si>
  <si>
    <t xml:space="preserve">oui         </t>
  </si>
  <si>
    <t>Disponible pour engagement (TTC) (selon devis actualisé)</t>
  </si>
  <si>
    <t xml:space="preserve">Pour le prix TTC de </t>
  </si>
  <si>
    <t>Obligatoire sauf cas particulier de gré</t>
  </si>
  <si>
    <t>Disponible pour adjudication (TTC)</t>
  </si>
  <si>
    <t>Montant de l'adjudication HT</t>
  </si>
  <si>
    <t xml:space="preserve">FOSC </t>
  </si>
  <si>
    <t xml:space="preserve">Autres </t>
  </si>
  <si>
    <t xml:space="preserve">SIMAP </t>
  </si>
  <si>
    <t>2.1  Grille d'évaluation des offres annexée</t>
  </si>
  <si>
    <t xml:space="preserve">2.3  Rapport d'exclusion des offres annexé </t>
  </si>
  <si>
    <t>Budget</t>
  </si>
  <si>
    <t>Type de marché</t>
  </si>
  <si>
    <t>Construction</t>
  </si>
  <si>
    <t>Services</t>
  </si>
  <si>
    <t>Fournitures</t>
  </si>
  <si>
    <t>Type de marchés</t>
  </si>
  <si>
    <t>Décision</t>
  </si>
  <si>
    <t>F</t>
  </si>
  <si>
    <t>Mandataire</t>
  </si>
  <si>
    <t>I</t>
  </si>
  <si>
    <t>Seuil inférieur (&gt;)</t>
  </si>
  <si>
    <t>Seuil supérieur (≤)</t>
  </si>
  <si>
    <t>clef</t>
  </si>
  <si>
    <t>Seuil applicable</t>
  </si>
  <si>
    <t>DSI</t>
  </si>
  <si>
    <t>Autorité</t>
  </si>
  <si>
    <t>Conditions remplies par le formulaire</t>
  </si>
  <si>
    <t>Variables à reporter dans le formulaire</t>
  </si>
  <si>
    <t>Combinaisons possibles selon les compétences en matière d'adjudication</t>
  </si>
  <si>
    <t>Note</t>
  </si>
  <si>
    <t xml:space="preserve"> </t>
  </si>
  <si>
    <t>à gré selon art. 8 RMP</t>
  </si>
  <si>
    <t>2.2  Rapport d'évaluation des offres annexé</t>
  </si>
  <si>
    <t xml:space="preserve">Tél. : </t>
  </si>
  <si>
    <t>Visa(s) préalable(s)</t>
  </si>
  <si>
    <t>Signature(s)</t>
  </si>
  <si>
    <t>Visa(s)</t>
  </si>
  <si>
    <t>Nom(s), Prénom(s)</t>
  </si>
  <si>
    <t>Date(s)</t>
  </si>
  <si>
    <t>VALEUR DU MARCHE ET PROCÉDURE</t>
  </si>
  <si>
    <t>PROCÉDURE</t>
  </si>
  <si>
    <t>DÉCISION D'ADJUDICATION</t>
  </si>
  <si>
    <t>Signature préalable 1</t>
  </si>
  <si>
    <t>Signature préalable 2</t>
  </si>
  <si>
    <t>Visa2</t>
  </si>
  <si>
    <t>Visa 2</t>
  </si>
  <si>
    <t>Chef-fe de projet</t>
  </si>
  <si>
    <t>Nom signature</t>
  </si>
  <si>
    <t>Travaux de</t>
  </si>
  <si>
    <t xml:space="preserve">De charger le CIT-S de notifier la décision aux intéressés et de l'autoriser à passer le(s) </t>
  </si>
  <si>
    <t>CHUV</t>
  </si>
  <si>
    <t>Etat de Vaud</t>
  </si>
  <si>
    <t>CGRA / B</t>
  </si>
  <si>
    <t xml:space="preserve">Affaire GMAO / IDB </t>
  </si>
  <si>
    <t>5. Construction - gros œuvre</t>
  </si>
  <si>
    <t>4. Construction - second œuvre</t>
  </si>
  <si>
    <t>3. Service</t>
  </si>
  <si>
    <t>2. Fourniture</t>
  </si>
  <si>
    <t>1. OMC</t>
  </si>
  <si>
    <t xml:space="preserve">2. OMC clause des minimis </t>
  </si>
  <si>
    <t>6. Non soumis à l'OMC</t>
  </si>
  <si>
    <t>1. Ouverte</t>
  </si>
  <si>
    <t>2. Sélective</t>
  </si>
  <si>
    <t xml:space="preserve">3. Invitation </t>
  </si>
  <si>
    <t>4. Gré à gré</t>
  </si>
  <si>
    <t>Décision 2</t>
  </si>
  <si>
    <t xml:space="preserve">Établi à Lausanne, </t>
  </si>
  <si>
    <t xml:space="preserve">Montant de l'adjudication TTC </t>
  </si>
  <si>
    <t>Nom Signature</t>
  </si>
  <si>
    <t>la Direction des constructions, ingénierie, technique &amp; sécurité, propose</t>
  </si>
  <si>
    <t>Le soumissionnaire et ses sous-traitants ont été contrôlés par le Syndicat UNIA et la FVE *</t>
  </si>
  <si>
    <t>Le soumissionnaire et ses sous-traitants ne figurent pas sur les listes du SECO *</t>
  </si>
  <si>
    <t>* cf chapitre 4.5.1 Procédure de contrôle des conditions de travail des directives administratives</t>
  </si>
  <si>
    <t>Le soumissionnaire a correctement renseigné son offre sur les sous-traitants selon</t>
  </si>
  <si>
    <t>l'article 6 RLMP-VD</t>
  </si>
  <si>
    <t>CE</t>
  </si>
  <si>
    <t>après information préalable au Conseil d'Etat, 
via une note explicative accompagnant la proposition d'adjudication.</t>
  </si>
  <si>
    <t>Président-e de la ComPro</t>
  </si>
  <si>
    <t>Annexe:</t>
  </si>
  <si>
    <t>après information préalable au Conseil d'Etat,
via une note explicative accompagnant la proposition d'adjudication.</t>
  </si>
  <si>
    <t>la Commission de projet, propose</t>
  </si>
  <si>
    <t>Seuil MP</t>
  </si>
  <si>
    <t>Les questions à choix oui/non ne doivent contenir qu'une seule croix.</t>
  </si>
  <si>
    <t>Pour le BF, le champ "nom du bâtiment" peut être complété avec l'adresse si le bâtiment n'a pas de nom commun.</t>
  </si>
  <si>
    <t>le Département de la santé et de l'action sociale</t>
  </si>
  <si>
    <t>EOTP / Antilope N°</t>
  </si>
  <si>
    <t>7.7%</t>
  </si>
  <si>
    <t>la Cheffe de département</t>
  </si>
  <si>
    <t>à la Cheffe de département</t>
  </si>
  <si>
    <t>R. Ruiz</t>
  </si>
  <si>
    <t>Cheffe de département</t>
  </si>
  <si>
    <t>Note à la Cheffe du département</t>
  </si>
  <si>
    <t>Nom type 1</t>
  </si>
  <si>
    <t>Nom type 2</t>
  </si>
  <si>
    <t>Nom type 3</t>
  </si>
  <si>
    <t>Nom type 4</t>
  </si>
  <si>
    <t>Type d'organisation</t>
  </si>
  <si>
    <t>: Libellé</t>
  </si>
  <si>
    <r>
      <t>ü</t>
    </r>
    <r>
      <rPr>
        <sz val="10"/>
        <rFont val="Times New Roman"/>
        <family val="1"/>
      </rPr>
      <t> </t>
    </r>
  </si>
  <si>
    <t>Compétences financières construction et maintenance</t>
  </si>
  <si>
    <t>Compétences financières fournitures et services</t>
  </si>
  <si>
    <t>Gestion financières, compétences et reporting</t>
  </si>
  <si>
    <t>Afin de simplifier la saisie, ce formulaire  a été automatisé pour les signatures, les visas et les champs décisionnels. Les champs obligatoires pour l'automatisation sont les suivants :</t>
  </si>
  <si>
    <r>
      <t xml:space="preserve">En premier lieu, </t>
    </r>
    <r>
      <rPr>
        <sz val="10"/>
        <rFont val="Arial"/>
        <family val="2"/>
      </rPr>
      <t xml:space="preserve">il faut choisir le type de gestion de l'affaire : </t>
    </r>
  </si>
  <si>
    <t>Signature préalable 3</t>
  </si>
  <si>
    <t xml:space="preserve">Signature(s) </t>
  </si>
  <si>
    <t>préalable(s)</t>
  </si>
  <si>
    <t/>
  </si>
  <si>
    <t>-&gt; SUPPRESPACE</t>
  </si>
  <si>
    <t xml:space="preserve">Visa </t>
  </si>
  <si>
    <t>Visa1</t>
  </si>
  <si>
    <t xml:space="preserve">Colonne A : cellules de calculs cachées de A6 à A132 </t>
  </si>
  <si>
    <t>phrase de proposition au 9</t>
  </si>
  <si>
    <t>Signature de préavis</t>
  </si>
  <si>
    <t>Décision d'adjudication</t>
  </si>
  <si>
    <t>signat. Préavis 1</t>
  </si>
  <si>
    <t>signat. Préavis 2</t>
  </si>
  <si>
    <t>signat. Préavis 3</t>
  </si>
  <si>
    <t>Décision adjud. Hiérar</t>
  </si>
  <si>
    <t>décision adjud adm</t>
  </si>
  <si>
    <t>Type d'org.</t>
  </si>
  <si>
    <t>le/la Chef-fe de projet, propose</t>
  </si>
  <si>
    <t xml:space="preserve"> - choix à partir de la ligne 41</t>
  </si>
  <si>
    <t>Procédure</t>
  </si>
  <si>
    <r>
      <t xml:space="preserve">Lorsque le montant HT de l'adjudication est supérieur à CHF 2'000'000.- pour la construction /CHF  500'000.- pour services et fournitures, </t>
    </r>
    <r>
      <rPr>
        <b/>
        <sz val="10"/>
        <color rgb="FFFF0000"/>
        <rFont val="Arial"/>
        <family val="2"/>
      </rPr>
      <t>une information préalable à l'adjudication est donnée au Conseil d'Etat par le Chef du département concerné. Cette information fait l'objet d'une note explicative annexée à la proposition d'adjudication.</t>
    </r>
  </si>
  <si>
    <t>avec la date de l'offre et les noms / Prénom des intervenants</t>
  </si>
  <si>
    <t>Choisir :</t>
  </si>
  <si>
    <t>avec impérativement le montant de l'adjudication - ligne 37</t>
  </si>
  <si>
    <r>
      <t xml:space="preserve">Remplir les cases en </t>
    </r>
    <r>
      <rPr>
        <b/>
        <sz val="10"/>
        <color indexed="12"/>
        <rFont val="Arial"/>
        <family val="2"/>
      </rPr>
      <t xml:space="preserve">bleu </t>
    </r>
    <r>
      <rPr>
        <b/>
        <sz val="10"/>
        <rFont val="Arial"/>
        <family val="2"/>
      </rPr>
      <t xml:space="preserve">d'identification du projet </t>
    </r>
    <r>
      <rPr>
        <b/>
        <sz val="10"/>
        <color rgb="FFFF0000"/>
        <rFont val="Arial"/>
        <family val="2"/>
      </rPr>
      <t>en commençant par le typde budget - ligne 11</t>
    </r>
  </si>
  <si>
    <r>
      <rPr>
        <b/>
        <sz val="10"/>
        <rFont val="Arial"/>
        <family val="2"/>
      </rPr>
      <t>CP CIT-S</t>
    </r>
    <r>
      <rPr>
        <sz val="10"/>
        <rFont val="Arial"/>
        <family val="2"/>
      </rPr>
      <t xml:space="preserve"> : l'affaire est gérée en interne par un cdp CIT-S directement</t>
    </r>
  </si>
  <si>
    <r>
      <rPr>
        <b/>
        <sz val="10"/>
        <rFont val="Arial"/>
        <family val="2"/>
      </rPr>
      <t>CP CIT-S + COMPRO</t>
    </r>
    <r>
      <rPr>
        <sz val="10"/>
        <rFont val="Arial"/>
        <family val="2"/>
      </rPr>
      <t xml:space="preserve"> : l'affaire est gérée en interne par un cdp CIT-S directement et l'affaire a une COMPRO</t>
    </r>
  </si>
  <si>
    <r>
      <rPr>
        <b/>
        <sz val="10"/>
        <rFont val="Arial"/>
        <family val="2"/>
      </rPr>
      <t>Mandataires</t>
    </r>
    <r>
      <rPr>
        <sz val="10"/>
        <rFont val="Arial"/>
        <family val="2"/>
      </rPr>
      <t xml:space="preserve"> : l'affaire est gérée avec un mandataire qui fait le document</t>
    </r>
  </si>
  <si>
    <r>
      <rPr>
        <b/>
        <sz val="10"/>
        <rFont val="Arial"/>
        <family val="2"/>
      </rPr>
      <t>Mandataires + COMPRO</t>
    </r>
    <r>
      <rPr>
        <sz val="10"/>
        <rFont val="Arial"/>
        <family val="2"/>
      </rPr>
      <t xml:space="preserve"> : l'affaire est gérée avec un mandataire qui fait le document + COMPRO</t>
    </r>
  </si>
  <si>
    <t xml:space="preserve">PROPOSITION D'ADJUDICATION </t>
  </si>
  <si>
    <t>Remarque</t>
  </si>
  <si>
    <t>6. Gré à gré concurentiel</t>
  </si>
  <si>
    <t>Puis remplir le chapitre 2</t>
  </si>
  <si>
    <t>Puis remplir le chapitre 3</t>
  </si>
  <si>
    <t>Puis remplir le chapitre 4</t>
  </si>
  <si>
    <t>Puis remplir le chapitre 1</t>
  </si>
  <si>
    <t>Ce document se fait dès 100KF  sans mandataire.</t>
  </si>
  <si>
    <t>Ce choix déclenche les macros de signatures en fonction des compétences des parties.</t>
  </si>
  <si>
    <r>
      <rPr>
        <b/>
        <u/>
        <sz val="10"/>
        <rFont val="Arial"/>
        <family val="2"/>
      </rPr>
      <t>Les règles à appliquer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pour les délégations de compétences sont décrites dans les tableaux des compétences et la procédure de gestion fiancières :</t>
    </r>
  </si>
  <si>
    <t>En cas d'appel d'offre, ce document se fait dans tous les cas.</t>
  </si>
  <si>
    <t>Ce document se fait dès 20KF avec mandataires pour des constructions OU dès 100KF avec mandataires pour des services et des fournitures.</t>
  </si>
  <si>
    <t>Responsable 
chef-fe de projet</t>
  </si>
  <si>
    <t>Direct. Admin. Fin. du CHUV</t>
  </si>
  <si>
    <t>Direct. Admin. Fin. du DINF</t>
  </si>
  <si>
    <t>Titulaire du fonds</t>
  </si>
  <si>
    <t>Président-e de la ComPro /
Titulaire du fonds</t>
  </si>
  <si>
    <t>Président-e de la ComPro/
Titulaire du fonds</t>
  </si>
  <si>
    <t>Président-e de la ComPro / Titulaire du fonds</t>
  </si>
  <si>
    <t>8.1%</t>
  </si>
  <si>
    <t>5. Gré à gré selon art. 21</t>
  </si>
  <si>
    <t>Directeur a.i. CIT-S</t>
  </si>
  <si>
    <t xml:space="preserve">le Directeur a.i. CIT-S </t>
  </si>
  <si>
    <t>le Directeur a.i. CIT-S via la Commission de Projet</t>
  </si>
  <si>
    <t>au Directeur a.i. CIT-S</t>
  </si>
  <si>
    <t xml:space="preserve">P. Louison </t>
  </si>
  <si>
    <t>Directeur des opérations ad intérim du CHUV</t>
  </si>
  <si>
    <t>le Directeur des opérations ad intérim du CHUV, propose</t>
  </si>
  <si>
    <t>le Directeur des opérations ad intérim du CHUV</t>
  </si>
  <si>
    <t xml:space="preserve">le Directeur des opérations ad intérim du CHUV </t>
  </si>
  <si>
    <t>G. Saitta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</si>
</sst>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i/>
      <sz val="7.5"/>
      <name val="Arial"/>
      <family val="2"/>
    </font>
    <font>
      <sz val="10"/>
      <color indexed="47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i/>
      <sz val="7.5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5"/>
      <name val="Arial"/>
      <family val="2"/>
    </font>
    <font>
      <sz val="8"/>
      <color rgb="FF000000"/>
      <name val="Segoe U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Wingdings"/>
      <charset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9"/>
      <color theme="0"/>
      <name val="Arial"/>
      <family val="2"/>
    </font>
    <font>
      <sz val="9"/>
      <color theme="5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sz val="9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2" fillId="0" borderId="0"/>
  </cellStyleXfs>
  <cellXfs count="355">
    <xf numFmtId="0" fontId="0" fillId="0" borderId="0" xfId="0"/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4" fillId="2" borderId="0" xfId="0" applyFont="1" applyFill="1" applyBorder="1" applyAlignment="1" applyProtection="1"/>
    <xf numFmtId="0" fontId="6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quotePrefix="1" applyFont="1" applyAlignment="1" applyProtection="1">
      <alignment horizontal="left"/>
    </xf>
    <xf numFmtId="0" fontId="8" fillId="0" borderId="0" xfId="0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</xf>
    <xf numFmtId="20" fontId="6" fillId="2" borderId="0" xfId="0" applyNumberFormat="1" applyFont="1" applyFill="1" applyBorder="1" applyAlignment="1" applyProtection="1">
      <alignment horizontal="left"/>
    </xf>
    <xf numFmtId="4" fontId="4" fillId="0" borderId="0" xfId="0" applyNumberFormat="1" applyFont="1" applyAlignment="1" applyProtection="1">
      <alignment horizontal="left"/>
    </xf>
    <xf numFmtId="4" fontId="11" fillId="0" borderId="0" xfId="0" applyNumberFormat="1" applyFont="1" applyFill="1" applyBorder="1" applyAlignment="1" applyProtection="1">
      <alignment horizontal="right"/>
    </xf>
    <xf numFmtId="0" fontId="4" fillId="0" borderId="0" xfId="0" quotePrefix="1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4" fontId="11" fillId="0" borderId="0" xfId="0" applyNumberFormat="1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Protection="1">
      <protection hidden="1"/>
    </xf>
    <xf numFmtId="0" fontId="17" fillId="3" borderId="1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16" fillId="3" borderId="0" xfId="0" quotePrefix="1" applyFont="1" applyFill="1" applyBorder="1" applyProtection="1">
      <protection hidden="1"/>
    </xf>
    <xf numFmtId="0" fontId="0" fillId="3" borderId="0" xfId="0" quotePrefix="1" applyFill="1" applyBorder="1" applyProtection="1">
      <protection hidden="1"/>
    </xf>
    <xf numFmtId="4" fontId="16" fillId="3" borderId="0" xfId="0" quotePrefix="1" applyNumberFormat="1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17" fillId="3" borderId="4" xfId="0" applyFont="1" applyFill="1" applyBorder="1" applyProtection="1">
      <protection hidden="1"/>
    </xf>
    <xf numFmtId="0" fontId="16" fillId="3" borderId="0" xfId="0" applyFont="1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3" borderId="1" xfId="0" applyFill="1" applyBorder="1" applyProtection="1">
      <protection hidden="1"/>
    </xf>
    <xf numFmtId="0" fontId="0" fillId="0" borderId="9" xfId="0" applyBorder="1" applyProtection="1">
      <protection hidden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11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center" wrapText="1"/>
      <protection hidden="1"/>
    </xf>
    <xf numFmtId="0" fontId="1" fillId="5" borderId="10" xfId="0" applyFont="1" applyFill="1" applyBorder="1" applyAlignment="1" applyProtection="1">
      <alignment horizontal="center" wrapText="1"/>
      <protection hidden="1"/>
    </xf>
    <xf numFmtId="0" fontId="1" fillId="3" borderId="14" xfId="0" applyFont="1" applyFill="1" applyBorder="1" applyAlignment="1" applyProtection="1">
      <alignment horizontal="center" wrapText="1"/>
      <protection hidden="1"/>
    </xf>
    <xf numFmtId="0" fontId="1" fillId="5" borderId="11" xfId="0" applyFont="1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8" fillId="2" borderId="0" xfId="0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top"/>
    </xf>
    <xf numFmtId="0" fontId="1" fillId="3" borderId="15" xfId="0" applyFont="1" applyFill="1" applyBorder="1" applyAlignment="1" applyProtection="1">
      <alignment horizontal="center" wrapText="1"/>
      <protection hidden="1"/>
    </xf>
    <xf numFmtId="0" fontId="1" fillId="5" borderId="9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Protection="1"/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right"/>
    </xf>
    <xf numFmtId="0" fontId="12" fillId="2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Protection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Protection="1"/>
    <xf numFmtId="0" fontId="0" fillId="0" borderId="0" xfId="0" applyBorder="1" applyProtection="1">
      <protection hidden="1"/>
    </xf>
    <xf numFmtId="0" fontId="0" fillId="0" borderId="9" xfId="0" applyBorder="1" applyAlignment="1" applyProtection="1">
      <alignment wrapText="1"/>
      <protection hidden="1"/>
    </xf>
    <xf numFmtId="0" fontId="0" fillId="4" borderId="9" xfId="0" applyFill="1" applyBorder="1" applyAlignment="1" applyProtection="1">
      <alignment wrapText="1"/>
      <protection hidden="1"/>
    </xf>
    <xf numFmtId="0" fontId="7" fillId="7" borderId="0" xfId="0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 vertical="top"/>
      <protection locked="0"/>
    </xf>
    <xf numFmtId="0" fontId="23" fillId="0" borderId="0" xfId="0" applyFont="1" applyFill="1" applyBorder="1" applyProtection="1"/>
    <xf numFmtId="0" fontId="24" fillId="3" borderId="0" xfId="0" applyFont="1" applyFill="1" applyBorder="1" applyProtection="1">
      <protection hidden="1"/>
    </xf>
    <xf numFmtId="0" fontId="26" fillId="3" borderId="4" xfId="0" applyFont="1" applyFill="1" applyBorder="1" applyProtection="1">
      <protection hidden="1"/>
    </xf>
    <xf numFmtId="0" fontId="25" fillId="3" borderId="0" xfId="0" applyFont="1" applyFill="1" applyBorder="1" applyProtection="1">
      <protection hidden="1"/>
    </xf>
    <xf numFmtId="0" fontId="0" fillId="3" borderId="19" xfId="0" applyFill="1" applyBorder="1" applyAlignment="1" applyProtection="1">
      <alignment horizontal="right"/>
      <protection hidden="1"/>
    </xf>
    <xf numFmtId="0" fontId="0" fillId="3" borderId="20" xfId="0" applyFill="1" applyBorder="1" applyProtection="1">
      <protection hidden="1"/>
    </xf>
    <xf numFmtId="0" fontId="24" fillId="3" borderId="21" xfId="0" applyFont="1" applyFill="1" applyBorder="1" applyProtection="1">
      <protection hidden="1"/>
    </xf>
    <xf numFmtId="0" fontId="24" fillId="3" borderId="22" xfId="0" applyFont="1" applyFill="1" applyBorder="1" applyProtection="1">
      <protection hidden="1"/>
    </xf>
    <xf numFmtId="0" fontId="24" fillId="3" borderId="23" xfId="0" applyFont="1" applyFill="1" applyBorder="1" applyProtection="1">
      <protection hidden="1"/>
    </xf>
    <xf numFmtId="0" fontId="24" fillId="3" borderId="24" xfId="0" applyFont="1" applyFill="1" applyBorder="1" applyProtection="1">
      <protection hidden="1"/>
    </xf>
    <xf numFmtId="0" fontId="32" fillId="0" borderId="0" xfId="1" applyNumberForma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wrapText="1"/>
      <protection hidden="1"/>
    </xf>
    <xf numFmtId="0" fontId="0" fillId="4" borderId="9" xfId="0" applyFill="1" applyBorder="1" applyAlignment="1" applyProtection="1">
      <alignment horizontal="left" wrapText="1"/>
      <protection hidden="1"/>
    </xf>
    <xf numFmtId="0" fontId="35" fillId="0" borderId="0" xfId="0" applyFont="1" applyProtection="1"/>
    <xf numFmtId="0" fontId="35" fillId="0" borderId="0" xfId="0" applyFont="1" applyFill="1" applyProtection="1"/>
    <xf numFmtId="0" fontId="36" fillId="0" borderId="0" xfId="0" applyFont="1" applyProtection="1"/>
    <xf numFmtId="0" fontId="36" fillId="0" borderId="0" xfId="0" applyFont="1" applyFill="1" applyProtection="1"/>
    <xf numFmtId="0" fontId="36" fillId="0" borderId="0" xfId="0" applyFont="1" applyBorder="1" applyAlignment="1" applyProtection="1">
      <alignment horizontal="left"/>
    </xf>
    <xf numFmtId="0" fontId="0" fillId="0" borderId="9" xfId="0" applyBorder="1"/>
    <xf numFmtId="0" fontId="0" fillId="0" borderId="0" xfId="0" quotePrefix="1"/>
    <xf numFmtId="0" fontId="23" fillId="2" borderId="0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wrapText="1"/>
      <protection hidden="1"/>
    </xf>
    <xf numFmtId="0" fontId="16" fillId="3" borderId="25" xfId="0" applyFont="1" applyFill="1" applyBorder="1" applyAlignment="1" applyProtection="1">
      <alignment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3" fontId="0" fillId="0" borderId="9" xfId="0" applyNumberFormat="1" applyBorder="1" applyAlignment="1" applyProtection="1">
      <alignment wrapText="1"/>
      <protection hidden="1"/>
    </xf>
    <xf numFmtId="0" fontId="0" fillId="0" borderId="11" xfId="0" applyBorder="1" applyAlignment="1" applyProtection="1">
      <alignment wrapText="1"/>
      <protection hidden="1"/>
    </xf>
    <xf numFmtId="0" fontId="2" fillId="0" borderId="9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3" fontId="0" fillId="0" borderId="12" xfId="0" applyNumberFormat="1" applyBorder="1" applyAlignment="1" applyProtection="1">
      <alignment wrapText="1"/>
      <protection hidden="1"/>
    </xf>
    <xf numFmtId="3" fontId="0" fillId="0" borderId="10" xfId="0" applyNumberFormat="1" applyBorder="1" applyAlignment="1" applyProtection="1">
      <alignment wrapText="1"/>
      <protection hidden="1"/>
    </xf>
    <xf numFmtId="3" fontId="2" fillId="0" borderId="13" xfId="0" applyNumberFormat="1" applyFont="1" applyFill="1" applyBorder="1" applyAlignment="1" applyProtection="1">
      <alignment wrapText="1"/>
      <protection hidden="1"/>
    </xf>
    <xf numFmtId="0" fontId="0" fillId="4" borderId="9" xfId="0" applyFill="1" applyBorder="1" applyAlignment="1" applyProtection="1">
      <alignment horizontal="center" wrapText="1"/>
      <protection hidden="1"/>
    </xf>
    <xf numFmtId="3" fontId="0" fillId="4" borderId="9" xfId="0" applyNumberFormat="1" applyFill="1" applyBorder="1" applyAlignment="1" applyProtection="1">
      <alignment wrapText="1"/>
      <protection hidden="1"/>
    </xf>
    <xf numFmtId="0" fontId="2" fillId="4" borderId="11" xfId="0" applyFont="1" applyFill="1" applyBorder="1" applyAlignment="1" applyProtection="1">
      <alignment wrapText="1"/>
      <protection hidden="1"/>
    </xf>
    <xf numFmtId="0" fontId="2" fillId="4" borderId="9" xfId="0" applyFont="1" applyFill="1" applyBorder="1" applyAlignment="1" applyProtection="1">
      <alignment wrapText="1"/>
      <protection hidden="1"/>
    </xf>
    <xf numFmtId="3" fontId="0" fillId="4" borderId="10" xfId="0" applyNumberFormat="1" applyFill="1" applyBorder="1" applyAlignment="1" applyProtection="1">
      <alignment wrapText="1"/>
      <protection hidden="1"/>
    </xf>
    <xf numFmtId="3" fontId="0" fillId="4" borderId="12" xfId="0" applyNumberFormat="1" applyFill="1" applyBorder="1" applyAlignment="1" applyProtection="1">
      <alignment wrapText="1"/>
      <protection hidden="1"/>
    </xf>
    <xf numFmtId="0" fontId="0" fillId="4" borderId="11" xfId="0" applyFill="1" applyBorder="1" applyAlignment="1" applyProtection="1">
      <alignment wrapText="1"/>
      <protection hidden="1"/>
    </xf>
    <xf numFmtId="0" fontId="0" fillId="8" borderId="9" xfId="0" applyFill="1" applyBorder="1" applyAlignment="1" applyProtection="1">
      <alignment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3" fontId="0" fillId="8" borderId="9" xfId="0" applyNumberFormat="1" applyFill="1" applyBorder="1" applyAlignment="1" applyProtection="1">
      <alignment wrapText="1"/>
      <protection hidden="1"/>
    </xf>
    <xf numFmtId="3" fontId="0" fillId="8" borderId="10" xfId="0" applyNumberFormat="1" applyFill="1" applyBorder="1" applyAlignment="1" applyProtection="1">
      <alignment wrapText="1"/>
      <protection hidden="1"/>
    </xf>
    <xf numFmtId="0" fontId="16" fillId="8" borderId="4" xfId="0" applyFont="1" applyFill="1" applyBorder="1" applyAlignment="1" applyProtection="1">
      <alignment wrapText="1"/>
      <protection hidden="1"/>
    </xf>
    <xf numFmtId="0" fontId="16" fillId="8" borderId="25" xfId="0" applyFont="1" applyFill="1" applyBorder="1" applyAlignment="1" applyProtection="1">
      <alignment wrapText="1"/>
      <protection hidden="1"/>
    </xf>
    <xf numFmtId="0" fontId="0" fillId="8" borderId="11" xfId="0" applyFill="1" applyBorder="1" applyAlignment="1" applyProtection="1">
      <alignment wrapText="1"/>
      <protection hidden="1"/>
    </xf>
    <xf numFmtId="0" fontId="2" fillId="8" borderId="9" xfId="0" applyFont="1" applyFill="1" applyBorder="1" applyAlignment="1" applyProtection="1">
      <alignment wrapText="1"/>
      <protection hidden="1"/>
    </xf>
    <xf numFmtId="3" fontId="0" fillId="8" borderId="12" xfId="0" applyNumberFormat="1" applyFill="1" applyBorder="1" applyAlignment="1" applyProtection="1">
      <alignment wrapText="1"/>
      <protection hidden="1"/>
    </xf>
    <xf numFmtId="0" fontId="2" fillId="8" borderId="11" xfId="0" applyFont="1" applyFill="1" applyBorder="1" applyAlignment="1" applyProtection="1">
      <alignment wrapText="1"/>
      <protection hidden="1"/>
    </xf>
    <xf numFmtId="0" fontId="11" fillId="0" borderId="0" xfId="0" applyFont="1" applyFill="1" applyAlignment="1" applyProtection="1"/>
    <xf numFmtId="0" fontId="0" fillId="0" borderId="9" xfId="0" applyFill="1" applyBorder="1" applyAlignment="1" applyProtection="1">
      <alignment wrapText="1"/>
      <protection hidden="1"/>
    </xf>
    <xf numFmtId="0" fontId="2" fillId="0" borderId="11" xfId="0" applyFont="1" applyFill="1" applyBorder="1" applyAlignment="1" applyProtection="1">
      <alignment wrapText="1"/>
      <protection hidden="1"/>
    </xf>
    <xf numFmtId="0" fontId="2" fillId="0" borderId="9" xfId="0" applyFont="1" applyBorder="1" applyProtection="1">
      <protection hidden="1"/>
    </xf>
    <xf numFmtId="3" fontId="16" fillId="3" borderId="30" xfId="0" applyNumberFormat="1" applyFont="1" applyFill="1" applyBorder="1" applyAlignment="1" applyProtection="1">
      <alignment wrapText="1"/>
      <protection hidden="1"/>
    </xf>
    <xf numFmtId="0" fontId="16" fillId="3" borderId="31" xfId="0" applyFont="1" applyFill="1" applyBorder="1" applyAlignment="1" applyProtection="1">
      <alignment wrapText="1"/>
      <protection hidden="1"/>
    </xf>
    <xf numFmtId="0" fontId="16" fillId="3" borderId="32" xfId="0" applyFont="1" applyFill="1" applyBorder="1" applyAlignment="1" applyProtection="1">
      <alignment wrapText="1"/>
      <protection hidden="1"/>
    </xf>
    <xf numFmtId="0" fontId="0" fillId="0" borderId="27" xfId="0" applyBorder="1" applyAlignment="1" applyProtection="1">
      <alignment wrapText="1"/>
      <protection hidden="1"/>
    </xf>
    <xf numFmtId="0" fontId="2" fillId="0" borderId="28" xfId="0" applyFont="1" applyBorder="1" applyAlignment="1" applyProtection="1">
      <alignment wrapText="1"/>
      <protection hidden="1"/>
    </xf>
    <xf numFmtId="0" fontId="0" fillId="0" borderId="28" xfId="0" applyBorder="1" applyAlignment="1" applyProtection="1">
      <alignment horizontal="center" wrapText="1"/>
      <protection hidden="1"/>
    </xf>
    <xf numFmtId="3" fontId="0" fillId="0" borderId="29" xfId="0" applyNumberFormat="1" applyBorder="1" applyAlignment="1" applyProtection="1">
      <alignment wrapText="1"/>
      <protection hidden="1"/>
    </xf>
    <xf numFmtId="0" fontId="0" fillId="0" borderId="33" xfId="0" applyBorder="1" applyAlignment="1" applyProtection="1">
      <alignment wrapText="1"/>
      <protection hidden="1"/>
    </xf>
    <xf numFmtId="0" fontId="2" fillId="0" borderId="28" xfId="0" applyFont="1" applyFill="1" applyBorder="1" applyAlignment="1" applyProtection="1">
      <alignment wrapText="1"/>
      <protection hidden="1"/>
    </xf>
    <xf numFmtId="0" fontId="2" fillId="0" borderId="33" xfId="0" applyFont="1" applyBorder="1" applyAlignment="1" applyProtection="1">
      <alignment wrapText="1"/>
      <protection hidden="1"/>
    </xf>
    <xf numFmtId="0" fontId="0" fillId="0" borderId="28" xfId="0" applyFill="1" applyBorder="1" applyAlignment="1" applyProtection="1">
      <alignment wrapText="1"/>
      <protection hidden="1"/>
    </xf>
    <xf numFmtId="0" fontId="0" fillId="0" borderId="28" xfId="0" applyBorder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center" wrapText="1"/>
      <protection hidden="1"/>
    </xf>
    <xf numFmtId="0" fontId="2" fillId="4" borderId="28" xfId="0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center" wrapText="1"/>
      <protection hidden="1"/>
    </xf>
    <xf numFmtId="3" fontId="0" fillId="4" borderId="29" xfId="0" applyNumberFormat="1" applyFill="1" applyBorder="1" applyAlignment="1" applyProtection="1">
      <alignment wrapText="1"/>
      <protection hidden="1"/>
    </xf>
    <xf numFmtId="0" fontId="2" fillId="4" borderId="33" xfId="0" applyFont="1" applyFill="1" applyBorder="1" applyAlignment="1" applyProtection="1">
      <alignment wrapText="1"/>
      <protection hidden="1"/>
    </xf>
    <xf numFmtId="0" fontId="0" fillId="4" borderId="28" xfId="0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2" fillId="4" borderId="28" xfId="0" applyFont="1" applyFill="1" applyBorder="1" applyAlignment="1" applyProtection="1">
      <alignment horizontal="center" wrapText="1"/>
      <protection hidden="1"/>
    </xf>
    <xf numFmtId="0" fontId="0" fillId="4" borderId="33" xfId="0" applyFill="1" applyBorder="1" applyAlignment="1" applyProtection="1">
      <alignment horizontal="left"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3" fontId="0" fillId="8" borderId="29" xfId="0" applyNumberFormat="1" applyFill="1" applyBorder="1" applyAlignment="1" applyProtection="1">
      <alignment wrapText="1"/>
      <protection hidden="1"/>
    </xf>
    <xf numFmtId="0" fontId="16" fillId="8" borderId="31" xfId="0" applyFont="1" applyFill="1" applyBorder="1" applyAlignment="1" applyProtection="1">
      <alignment wrapText="1"/>
      <protection hidden="1"/>
    </xf>
    <xf numFmtId="0" fontId="0" fillId="8" borderId="33" xfId="0" applyFill="1" applyBorder="1" applyAlignment="1" applyProtection="1">
      <alignment wrapText="1"/>
      <protection hidden="1"/>
    </xf>
    <xf numFmtId="0" fontId="2" fillId="8" borderId="28" xfId="0" applyFont="1" applyFill="1" applyBorder="1" applyAlignment="1" applyProtection="1">
      <alignment wrapText="1"/>
      <protection hidden="1"/>
    </xf>
    <xf numFmtId="0" fontId="2" fillId="8" borderId="28" xfId="0" applyFont="1" applyFill="1" applyBorder="1" applyAlignment="1" applyProtection="1">
      <alignment horizontal="center" wrapText="1"/>
      <protection hidden="1"/>
    </xf>
    <xf numFmtId="0" fontId="2" fillId="8" borderId="33" xfId="0" applyFont="1" applyFill="1" applyBorder="1" applyAlignment="1" applyProtection="1">
      <alignment wrapText="1"/>
      <protection hidden="1"/>
    </xf>
    <xf numFmtId="0" fontId="2" fillId="0" borderId="28" xfId="0" applyFont="1" applyBorder="1" applyProtection="1">
      <protection hidden="1"/>
    </xf>
    <xf numFmtId="0" fontId="0" fillId="8" borderId="28" xfId="0" applyFill="1" applyBorder="1" applyAlignment="1" applyProtection="1">
      <alignment horizontal="left" wrapText="1"/>
      <protection hidden="1"/>
    </xf>
    <xf numFmtId="0" fontId="1" fillId="10" borderId="9" xfId="0" applyFont="1" applyFill="1" applyBorder="1" applyAlignment="1" applyProtection="1">
      <alignment horizontal="center" wrapText="1"/>
      <protection hidden="1"/>
    </xf>
    <xf numFmtId="0" fontId="1" fillId="10" borderId="28" xfId="0" applyFont="1" applyFill="1" applyBorder="1" applyAlignment="1" applyProtection="1">
      <alignment horizontal="center" wrapText="1"/>
      <protection hidden="1"/>
    </xf>
    <xf numFmtId="0" fontId="1" fillId="12" borderId="9" xfId="0" applyFont="1" applyFill="1" applyBorder="1" applyAlignment="1" applyProtection="1">
      <alignment horizontal="center" wrapText="1"/>
      <protection hidden="1"/>
    </xf>
    <xf numFmtId="0" fontId="1" fillId="12" borderId="28" xfId="0" applyFont="1" applyFill="1" applyBorder="1" applyAlignment="1" applyProtection="1">
      <alignment horizontal="center" wrapText="1"/>
      <protection hidden="1"/>
    </xf>
    <xf numFmtId="0" fontId="1" fillId="11" borderId="9" xfId="0" applyFont="1" applyFill="1" applyBorder="1" applyAlignment="1" applyProtection="1">
      <alignment horizontal="center" wrapText="1"/>
      <protection hidden="1"/>
    </xf>
    <xf numFmtId="0" fontId="1" fillId="11" borderId="28" xfId="0" applyFont="1" applyFill="1" applyBorder="1" applyAlignment="1" applyProtection="1">
      <alignment horizontal="center" wrapText="1"/>
      <protection hidden="1"/>
    </xf>
    <xf numFmtId="0" fontId="1" fillId="9" borderId="9" xfId="0" applyFont="1" applyFill="1" applyBorder="1" applyAlignment="1" applyProtection="1">
      <alignment horizontal="center" wrapText="1"/>
      <protection hidden="1"/>
    </xf>
    <xf numFmtId="0" fontId="1" fillId="9" borderId="28" xfId="0" applyFont="1" applyFill="1" applyBorder="1" applyAlignment="1" applyProtection="1">
      <alignment horizontal="center" wrapText="1"/>
      <protection hidden="1"/>
    </xf>
    <xf numFmtId="0" fontId="37" fillId="0" borderId="0" xfId="0" applyFont="1" applyFill="1" applyProtection="1">
      <protection hidden="1"/>
    </xf>
    <xf numFmtId="0" fontId="1" fillId="5" borderId="37" xfId="0" applyFont="1" applyFill="1" applyBorder="1" applyAlignment="1" applyProtection="1">
      <alignment horizontal="center" wrapText="1"/>
      <protection hidden="1"/>
    </xf>
    <xf numFmtId="0" fontId="0" fillId="8" borderId="37" xfId="0" applyFill="1" applyBorder="1" applyAlignment="1" applyProtection="1">
      <alignment wrapText="1"/>
      <protection hidden="1"/>
    </xf>
    <xf numFmtId="0" fontId="2" fillId="8" borderId="37" xfId="0" applyFont="1" applyFill="1" applyBorder="1" applyAlignment="1" applyProtection="1">
      <alignment wrapText="1"/>
      <protection hidden="1"/>
    </xf>
    <xf numFmtId="0" fontId="2" fillId="8" borderId="10" xfId="0" applyFont="1" applyFill="1" applyBorder="1" applyAlignment="1" applyProtection="1">
      <alignment wrapText="1"/>
      <protection hidden="1"/>
    </xf>
    <xf numFmtId="0" fontId="2" fillId="8" borderId="38" xfId="0" applyFont="1" applyFill="1" applyBorder="1" applyAlignment="1" applyProtection="1">
      <alignment wrapText="1"/>
      <protection hidden="1"/>
    </xf>
    <xf numFmtId="0" fontId="0" fillId="8" borderId="38" xfId="0" applyFill="1" applyBorder="1" applyAlignment="1" applyProtection="1">
      <alignment wrapText="1"/>
      <protection hidden="1"/>
    </xf>
    <xf numFmtId="0" fontId="2" fillId="0" borderId="37" xfId="0" applyFont="1" applyBorder="1" applyAlignment="1" applyProtection="1">
      <alignment wrapText="1"/>
      <protection hidden="1"/>
    </xf>
    <xf numFmtId="0" fontId="2" fillId="0" borderId="38" xfId="0" applyFont="1" applyBorder="1" applyAlignment="1" applyProtection="1">
      <alignment wrapText="1"/>
      <protection hidden="1"/>
    </xf>
    <xf numFmtId="0" fontId="2" fillId="0" borderId="10" xfId="0" applyFont="1" applyBorder="1" applyAlignment="1" applyProtection="1">
      <alignment wrapText="1"/>
      <protection hidden="1"/>
    </xf>
    <xf numFmtId="0" fontId="2" fillId="4" borderId="37" xfId="0" applyFont="1" applyFill="1" applyBorder="1" applyAlignment="1" applyProtection="1">
      <alignment wrapText="1"/>
      <protection hidden="1"/>
    </xf>
    <xf numFmtId="0" fontId="0" fillId="4" borderId="29" xfId="0" applyFill="1" applyBorder="1" applyAlignment="1" applyProtection="1">
      <alignment horizontal="left" wrapText="1"/>
      <protection hidden="1"/>
    </xf>
    <xf numFmtId="0" fontId="2" fillId="8" borderId="29" xfId="0" applyFont="1" applyFill="1" applyBorder="1" applyAlignment="1" applyProtection="1">
      <alignment wrapText="1"/>
      <protection hidden="1"/>
    </xf>
    <xf numFmtId="0" fontId="2" fillId="0" borderId="10" xfId="0" applyFont="1" applyFill="1" applyBorder="1" applyAlignment="1" applyProtection="1">
      <alignment wrapText="1"/>
      <protection hidden="1"/>
    </xf>
    <xf numFmtId="0" fontId="2" fillId="0" borderId="29" xfId="0" applyFont="1" applyFill="1" applyBorder="1" applyAlignment="1" applyProtection="1">
      <alignment wrapText="1"/>
      <protection hidden="1"/>
    </xf>
    <xf numFmtId="0" fontId="1" fillId="5" borderId="39" xfId="0" applyFont="1" applyFill="1" applyBorder="1" applyAlignment="1" applyProtection="1">
      <alignment horizontal="center" wrapText="1"/>
      <protection hidden="1"/>
    </xf>
    <xf numFmtId="0" fontId="2" fillId="8" borderId="39" xfId="0" applyFont="1" applyFill="1" applyBorder="1" applyAlignment="1" applyProtection="1">
      <alignment wrapText="1"/>
      <protection hidden="1"/>
    </xf>
    <xf numFmtId="0" fontId="2" fillId="8" borderId="36" xfId="0" applyFont="1" applyFill="1" applyBorder="1" applyAlignment="1" applyProtection="1">
      <alignment wrapText="1"/>
      <protection hidden="1"/>
    </xf>
    <xf numFmtId="0" fontId="2" fillId="0" borderId="39" xfId="0" applyFont="1" applyBorder="1" applyAlignment="1" applyProtection="1">
      <alignment wrapText="1"/>
      <protection hidden="1"/>
    </xf>
    <xf numFmtId="0" fontId="2" fillId="0" borderId="36" xfId="0" applyFont="1" applyBorder="1" applyAlignment="1" applyProtection="1">
      <alignment wrapText="1"/>
      <protection hidden="1"/>
    </xf>
    <xf numFmtId="0" fontId="2" fillId="0" borderId="39" xfId="0" applyFont="1" applyFill="1" applyBorder="1" applyAlignment="1" applyProtection="1">
      <alignment wrapText="1"/>
      <protection hidden="1"/>
    </xf>
    <xf numFmtId="0" fontId="2" fillId="4" borderId="39" xfId="0" applyFont="1" applyFill="1" applyBorder="1" applyAlignment="1" applyProtection="1">
      <alignment wrapText="1"/>
      <protection hidden="1"/>
    </xf>
    <xf numFmtId="0" fontId="0" fillId="4" borderId="39" xfId="0" applyFill="1" applyBorder="1" applyAlignment="1" applyProtection="1">
      <alignment horizontal="left" wrapText="1"/>
      <protection hidden="1"/>
    </xf>
    <xf numFmtId="0" fontId="0" fillId="4" borderId="36" xfId="0" applyFill="1" applyBorder="1" applyAlignment="1" applyProtection="1">
      <alignment horizontal="left" wrapText="1"/>
      <protection hidden="1"/>
    </xf>
    <xf numFmtId="0" fontId="2" fillId="0" borderId="36" xfId="0" applyFont="1" applyFill="1" applyBorder="1" applyAlignment="1" applyProtection="1">
      <alignment wrapText="1"/>
      <protection hidden="1"/>
    </xf>
    <xf numFmtId="0" fontId="2" fillId="4" borderId="29" xfId="0" applyFont="1" applyFill="1" applyBorder="1" applyAlignment="1" applyProtection="1">
      <alignment horizontal="left" wrapText="1"/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Fill="1" applyProtection="1">
      <protection hidden="1"/>
    </xf>
    <xf numFmtId="0" fontId="42" fillId="0" borderId="0" xfId="0" applyFont="1" applyFill="1" applyBorder="1" applyAlignment="1" applyProtection="1">
      <alignment horizontal="center"/>
      <protection hidden="1"/>
    </xf>
    <xf numFmtId="0" fontId="2" fillId="0" borderId="26" xfId="0" applyFont="1" applyFill="1" applyBorder="1" applyAlignment="1" applyProtection="1">
      <alignment wrapText="1"/>
      <protection hidden="1"/>
    </xf>
    <xf numFmtId="0" fontId="2" fillId="0" borderId="41" xfId="0" applyFont="1" applyBorder="1" applyAlignment="1" applyProtection="1">
      <alignment wrapText="1"/>
      <protection hidden="1"/>
    </xf>
    <xf numFmtId="0" fontId="2" fillId="4" borderId="40" xfId="0" applyFont="1" applyFill="1" applyBorder="1" applyAlignment="1" applyProtection="1">
      <alignment wrapText="1"/>
      <protection hidden="1"/>
    </xf>
    <xf numFmtId="0" fontId="2" fillId="4" borderId="27" xfId="0" applyFont="1" applyFill="1" applyBorder="1" applyAlignment="1" applyProtection="1">
      <alignment wrapText="1"/>
      <protection hidden="1"/>
    </xf>
    <xf numFmtId="0" fontId="35" fillId="2" borderId="0" xfId="0" applyFont="1" applyFill="1" applyBorder="1" applyAlignment="1" applyProtection="1">
      <alignment horizontal="center"/>
      <protection locked="0"/>
    </xf>
    <xf numFmtId="0" fontId="4" fillId="0" borderId="0" xfId="2" applyFont="1" applyProtection="1"/>
    <xf numFmtId="0" fontId="4" fillId="0" borderId="0" xfId="2" applyFont="1" applyBorder="1" applyProtection="1"/>
    <xf numFmtId="0" fontId="43" fillId="13" borderId="0" xfId="2" applyFont="1" applyFill="1" applyBorder="1" applyProtection="1"/>
    <xf numFmtId="0" fontId="28" fillId="0" borderId="0" xfId="2" applyFont="1" applyFill="1" applyBorder="1" applyAlignment="1" applyProtection="1">
      <alignment horizontal="left" vertical="justify" wrapText="1"/>
    </xf>
    <xf numFmtId="0" fontId="28" fillId="0" borderId="0" xfId="2" applyFont="1" applyFill="1" applyBorder="1" applyAlignment="1" applyProtection="1">
      <alignment vertical="justify" wrapText="1"/>
    </xf>
    <xf numFmtId="0" fontId="44" fillId="0" borderId="0" xfId="2" applyFont="1" applyProtection="1"/>
    <xf numFmtId="0" fontId="7" fillId="0" borderId="0" xfId="2" applyFont="1" applyAlignment="1" applyProtection="1">
      <alignment horizontal="left"/>
    </xf>
    <xf numFmtId="0" fontId="1" fillId="0" borderId="0" xfId="2" applyFont="1" applyAlignment="1" applyProtection="1">
      <alignment horizontal="left"/>
    </xf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justify" vertical="justify" wrapText="1"/>
    </xf>
    <xf numFmtId="0" fontId="2" fillId="0" borderId="0" xfId="2" applyFont="1" applyFill="1" applyBorder="1" applyAlignment="1" applyProtection="1">
      <alignment horizontal="justify" wrapText="1"/>
    </xf>
    <xf numFmtId="0" fontId="2" fillId="0" borderId="0" xfId="2" applyNumberFormat="1" applyFont="1" applyFill="1" applyBorder="1" applyAlignment="1" applyProtection="1">
      <alignment horizontal="left"/>
    </xf>
    <xf numFmtId="0" fontId="1" fillId="0" borderId="0" xfId="2" applyFont="1" applyFill="1" applyBorder="1" applyAlignment="1" applyProtection="1">
      <alignment horizontal="right"/>
    </xf>
    <xf numFmtId="0" fontId="2" fillId="0" borderId="0" xfId="2" applyFont="1" applyFill="1" applyBorder="1" applyProtection="1"/>
    <xf numFmtId="0" fontId="2" fillId="0" borderId="0" xfId="2" quotePrefix="1" applyFont="1" applyBorder="1" applyAlignment="1" applyProtection="1"/>
    <xf numFmtId="0" fontId="2" fillId="0" borderId="0" xfId="2" applyFont="1" applyBorder="1" applyAlignment="1" applyProtection="1"/>
    <xf numFmtId="0" fontId="30" fillId="0" borderId="0" xfId="2" applyFont="1" applyBorder="1" applyAlignment="1" applyProtection="1"/>
    <xf numFmtId="0" fontId="7" fillId="0" borderId="0" xfId="2" applyFont="1" applyProtection="1"/>
    <xf numFmtId="0" fontId="2" fillId="0" borderId="0" xfId="2" applyFont="1" applyFill="1" applyBorder="1" applyAlignment="1" applyProtection="1"/>
    <xf numFmtId="0" fontId="1" fillId="0" borderId="0" xfId="2" applyFont="1" applyProtection="1"/>
    <xf numFmtId="0" fontId="29" fillId="0" borderId="0" xfId="2" applyFont="1" applyFill="1" applyBorder="1" applyProtection="1"/>
    <xf numFmtId="0" fontId="45" fillId="0" borderId="0" xfId="2" applyFont="1" applyBorder="1" applyAlignment="1" applyProtection="1"/>
    <xf numFmtId="0" fontId="28" fillId="0" borderId="0" xfId="2" applyFont="1" applyFill="1" applyBorder="1" applyProtection="1"/>
    <xf numFmtId="0" fontId="1" fillId="0" borderId="0" xfId="2" applyFont="1" applyFill="1" applyBorder="1" applyAlignment="1" applyProtection="1"/>
    <xf numFmtId="0" fontId="33" fillId="0" borderId="0" xfId="2" applyFont="1" applyFill="1" applyBorder="1" applyProtection="1"/>
    <xf numFmtId="0" fontId="4" fillId="0" borderId="0" xfId="2" applyFont="1" applyAlignment="1" applyProtection="1"/>
    <xf numFmtId="0" fontId="2" fillId="0" borderId="0" xfId="2" applyFont="1" applyFill="1" applyBorder="1" applyAlignment="1" applyProtection="1">
      <alignment horizontal="center" vertical="justify"/>
    </xf>
    <xf numFmtId="0" fontId="34" fillId="0" borderId="0" xfId="2" applyFont="1" applyFill="1" applyBorder="1" applyProtection="1"/>
    <xf numFmtId="0" fontId="2" fillId="0" borderId="0" xfId="2" applyFont="1" applyFill="1" applyBorder="1" applyAlignment="1" applyProtection="1">
      <alignment horizontal="center" vertical="justify" wrapText="1"/>
    </xf>
    <xf numFmtId="0" fontId="2" fillId="0" borderId="0" xfId="2" applyFont="1" applyProtection="1"/>
    <xf numFmtId="0" fontId="1" fillId="0" borderId="0" xfId="2" applyFont="1" applyFill="1" applyBorder="1" applyProtection="1"/>
    <xf numFmtId="0" fontId="4" fillId="0" borderId="0" xfId="2" applyNumberFormat="1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Protection="1"/>
    <xf numFmtId="0" fontId="7" fillId="0" borderId="0" xfId="2" applyFont="1" applyFill="1" applyBorder="1" applyProtection="1"/>
    <xf numFmtId="0" fontId="9" fillId="0" borderId="0" xfId="2" applyFont="1" applyAlignment="1" applyProtection="1">
      <alignment vertical="center"/>
    </xf>
    <xf numFmtId="0" fontId="4" fillId="2" borderId="0" xfId="2" applyFont="1" applyFill="1" applyBorder="1" applyAlignment="1" applyProtection="1">
      <alignment horizontal="center"/>
    </xf>
    <xf numFmtId="0" fontId="4" fillId="0" borderId="0" xfId="2" applyFont="1" applyAlignment="1" applyProtection="1">
      <alignment horizontal="right"/>
    </xf>
    <xf numFmtId="0" fontId="4" fillId="2" borderId="0" xfId="2" applyFont="1" applyFill="1" applyBorder="1" applyAlignment="1" applyProtection="1">
      <alignment horizontal="left" wrapText="1"/>
    </xf>
    <xf numFmtId="0" fontId="6" fillId="2" borderId="0" xfId="2" applyFont="1" applyFill="1" applyBorder="1" applyAlignment="1" applyProtection="1">
      <alignment horizontal="left"/>
    </xf>
    <xf numFmtId="0" fontId="4" fillId="0" borderId="0" xfId="2" applyFont="1" applyAlignment="1" applyProtection="1">
      <alignment horizontal="right" vertical="top"/>
    </xf>
    <xf numFmtId="0" fontId="4" fillId="0" borderId="0" xfId="2" applyFont="1" applyAlignment="1" applyProtection="1">
      <alignment horizontal="left" vertical="top"/>
    </xf>
    <xf numFmtId="0" fontId="2" fillId="3" borderId="6" xfId="0" applyFont="1" applyFill="1" applyBorder="1" applyProtection="1">
      <protection hidden="1"/>
    </xf>
    <xf numFmtId="0" fontId="2" fillId="8" borderId="28" xfId="0" applyFont="1" applyFill="1" applyBorder="1" applyAlignment="1" applyProtection="1">
      <alignment horizontal="left" wrapText="1"/>
      <protection hidden="1"/>
    </xf>
    <xf numFmtId="0" fontId="47" fillId="3" borderId="7" xfId="0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center" vertical="justify" wrapText="1"/>
    </xf>
    <xf numFmtId="0" fontId="48" fillId="0" borderId="1" xfId="2" applyFont="1" applyBorder="1" applyProtection="1"/>
    <xf numFmtId="0" fontId="2" fillId="0" borderId="2" xfId="2" applyFont="1" applyFill="1" applyBorder="1" applyAlignment="1" applyProtection="1">
      <alignment horizontal="center" vertical="justify" wrapText="1"/>
    </xf>
    <xf numFmtId="0" fontId="2" fillId="0" borderId="3" xfId="2" applyFont="1" applyFill="1" applyBorder="1" applyAlignment="1" applyProtection="1">
      <alignment horizontal="center" vertical="justify" wrapText="1"/>
    </xf>
    <xf numFmtId="0" fontId="48" fillId="0" borderId="6" xfId="2" applyFont="1" applyBorder="1" applyProtection="1"/>
    <xf numFmtId="0" fontId="2" fillId="0" borderId="7" xfId="2" applyFont="1" applyFill="1" applyBorder="1" applyAlignment="1" applyProtection="1">
      <alignment horizontal="center" vertical="justify" wrapText="1"/>
    </xf>
    <xf numFmtId="0" fontId="2" fillId="0" borderId="8" xfId="2" applyFont="1" applyFill="1" applyBorder="1" applyAlignment="1" applyProtection="1">
      <alignment horizontal="center" vertical="justify" wrapText="1"/>
    </xf>
    <xf numFmtId="0" fontId="2" fillId="0" borderId="0" xfId="2" applyFont="1" applyFill="1" applyBorder="1" applyAlignment="1" applyProtection="1">
      <alignment horizontal="center" vertical="justify" wrapText="1"/>
    </xf>
    <xf numFmtId="0" fontId="48" fillId="0" borderId="4" xfId="2" applyFont="1" applyBorder="1" applyProtection="1"/>
    <xf numFmtId="0" fontId="2" fillId="0" borderId="5" xfId="2" applyFont="1" applyFill="1" applyBorder="1" applyAlignment="1" applyProtection="1">
      <alignment horizontal="center" vertical="justify" wrapText="1"/>
    </xf>
    <xf numFmtId="0" fontId="2" fillId="8" borderId="42" xfId="0" applyFont="1" applyFill="1" applyBorder="1" applyAlignment="1" applyProtection="1">
      <alignment wrapText="1"/>
      <protection hidden="1"/>
    </xf>
    <xf numFmtId="4" fontId="4" fillId="0" borderId="0" xfId="0" applyNumberFormat="1" applyFont="1" applyAlignment="1" applyProtection="1">
      <alignment horizontal="right"/>
    </xf>
    <xf numFmtId="0" fontId="4" fillId="0" borderId="0" xfId="0" quotePrefix="1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2" fillId="4" borderId="9" xfId="0" applyFont="1" applyFill="1" applyBorder="1" applyAlignment="1" applyProtection="1">
      <alignment horizontal="left" wrapText="1"/>
      <protection hidden="1"/>
    </xf>
    <xf numFmtId="0" fontId="2" fillId="4" borderId="27" xfId="0" applyFont="1" applyFill="1" applyBorder="1" applyAlignment="1" applyProtection="1">
      <alignment horizontal="left" wrapText="1"/>
      <protection hidden="1"/>
    </xf>
    <xf numFmtId="0" fontId="2" fillId="0" borderId="27" xfId="0" applyFont="1" applyBorder="1" applyAlignment="1" applyProtection="1">
      <alignment wrapText="1"/>
      <protection hidden="1"/>
    </xf>
    <xf numFmtId="49" fontId="4" fillId="0" borderId="0" xfId="0" applyNumberFormat="1" applyFont="1" applyFill="1" applyAlignment="1" applyProtection="1">
      <alignment vertical="top"/>
    </xf>
    <xf numFmtId="0" fontId="2" fillId="4" borderId="39" xfId="0" applyFont="1" applyFill="1" applyBorder="1" applyAlignment="1" applyProtection="1">
      <alignment horizontal="left" wrapText="1"/>
      <protection hidden="1"/>
    </xf>
    <xf numFmtId="0" fontId="2" fillId="4" borderId="36" xfId="0" applyFont="1" applyFill="1" applyBorder="1" applyAlignment="1" applyProtection="1">
      <alignment horizontal="left" wrapText="1"/>
      <protection hidden="1"/>
    </xf>
    <xf numFmtId="0" fontId="2" fillId="0" borderId="0" xfId="2" applyFont="1" applyBorder="1" applyAlignment="1" applyProtection="1">
      <alignment horizontal="left" vertical="justify"/>
    </xf>
    <xf numFmtId="0" fontId="4" fillId="2" borderId="0" xfId="2" applyFont="1" applyFill="1" applyBorder="1" applyAlignment="1" applyProtection="1">
      <alignment horizontal="left" wrapText="1"/>
    </xf>
    <xf numFmtId="0" fontId="2" fillId="0" borderId="0" xfId="2" applyFont="1" applyFill="1" applyBorder="1" applyAlignment="1" applyProtection="1">
      <alignment wrapText="1"/>
    </xf>
    <xf numFmtId="0" fontId="2" fillId="0" borderId="0" xfId="2" applyFont="1" applyBorder="1" applyAlignment="1">
      <alignment wrapText="1"/>
    </xf>
    <xf numFmtId="0" fontId="2" fillId="0" borderId="0" xfId="2" applyFont="1" applyFill="1" applyBorder="1" applyAlignment="1" applyProtection="1">
      <alignment horizontal="center" vertical="justify" wrapText="1"/>
    </xf>
    <xf numFmtId="0" fontId="10" fillId="6" borderId="0" xfId="2" applyFont="1" applyFill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4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20" fillId="0" borderId="0" xfId="0" applyNumberFormat="1" applyFont="1" applyFill="1" applyBorder="1" applyAlignment="1" applyProtection="1">
      <alignment horizontal="right"/>
    </xf>
    <xf numFmtId="14" fontId="4" fillId="7" borderId="0" xfId="0" applyNumberFormat="1" applyFont="1" applyFill="1" applyBorder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4" fillId="7" borderId="0" xfId="0" applyFont="1" applyFill="1" applyBorder="1" applyAlignment="1" applyProtection="1">
      <alignment horizontal="left" vertical="top" wrapText="1"/>
      <protection locked="0"/>
    </xf>
    <xf numFmtId="4" fontId="13" fillId="0" borderId="0" xfId="0" applyNumberFormat="1" applyFont="1" applyFill="1" applyBorder="1" applyAlignment="1" applyProtection="1">
      <alignment horizontal="right"/>
    </xf>
    <xf numFmtId="49" fontId="4" fillId="7" borderId="0" xfId="0" applyNumberFormat="1" applyFont="1" applyFill="1" applyAlignment="1" applyProtection="1">
      <alignment horizontal="left" vertical="top"/>
      <protection locked="0"/>
    </xf>
    <xf numFmtId="0" fontId="11" fillId="0" borderId="0" xfId="0" applyFont="1" applyFill="1" applyAlignment="1" applyProtection="1">
      <alignment horizontal="left" wrapText="1"/>
    </xf>
    <xf numFmtId="4" fontId="11" fillId="0" borderId="0" xfId="0" applyNumberFormat="1" applyFont="1" applyFill="1" applyBorder="1" applyAlignment="1" applyProtection="1">
      <alignment horizontal="right"/>
    </xf>
    <xf numFmtId="4" fontId="11" fillId="0" borderId="16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 wrapText="1"/>
    </xf>
    <xf numFmtId="0" fontId="4" fillId="7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0" fillId="6" borderId="0" xfId="0" applyFont="1" applyFill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wrapText="1"/>
    </xf>
    <xf numFmtId="4" fontId="4" fillId="7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4" fontId="4" fillId="7" borderId="0" xfId="0" applyNumberFormat="1" applyFont="1" applyFill="1" applyAlignment="1" applyProtection="1">
      <alignment horizontal="left"/>
      <protection locked="0"/>
    </xf>
    <xf numFmtId="14" fontId="4" fillId="7" borderId="0" xfId="0" applyNumberFormat="1" applyFont="1" applyFill="1" applyAlignment="1" applyProtection="1">
      <alignment horizontal="right"/>
      <protection locked="0"/>
    </xf>
    <xf numFmtId="4" fontId="20" fillId="0" borderId="17" xfId="0" applyNumberFormat="1" applyFont="1" applyFill="1" applyBorder="1" applyAlignment="1" applyProtection="1">
      <alignment horizontal="right"/>
    </xf>
    <xf numFmtId="4" fontId="11" fillId="0" borderId="18" xfId="0" applyNumberFormat="1" applyFont="1" applyFill="1" applyBorder="1" applyAlignment="1" applyProtection="1">
      <alignment horizontal="right"/>
    </xf>
    <xf numFmtId="4" fontId="4" fillId="7" borderId="16" xfId="0" applyNumberFormat="1" applyFont="1" applyFill="1" applyBorder="1" applyAlignment="1" applyProtection="1">
      <protection locked="0"/>
    </xf>
    <xf numFmtId="0" fontId="38" fillId="0" borderId="13" xfId="0" applyFont="1" applyFill="1" applyBorder="1" applyAlignment="1" applyProtection="1">
      <alignment horizontal="center"/>
      <protection hidden="1"/>
    </xf>
    <xf numFmtId="0" fontId="38" fillId="0" borderId="34" xfId="0" applyFont="1" applyFill="1" applyBorder="1" applyAlignment="1" applyProtection="1">
      <alignment horizontal="center"/>
      <protection hidden="1"/>
    </xf>
    <xf numFmtId="0" fontId="38" fillId="0" borderId="35" xfId="0" applyFont="1" applyFill="1" applyBorder="1" applyAlignment="1" applyProtection="1">
      <alignment horizontal="center"/>
      <protection hidden="1"/>
    </xf>
    <xf numFmtId="0" fontId="39" fillId="0" borderId="13" xfId="0" applyFont="1" applyFill="1" applyBorder="1" applyAlignment="1" applyProtection="1">
      <alignment horizontal="center"/>
      <protection hidden="1"/>
    </xf>
    <xf numFmtId="0" fontId="39" fillId="0" borderId="34" xfId="0" applyFont="1" applyFill="1" applyBorder="1" applyAlignment="1" applyProtection="1">
      <alignment horizontal="center"/>
      <protection hidden="1"/>
    </xf>
    <xf numFmtId="0" fontId="39" fillId="0" borderId="35" xfId="0" applyFont="1" applyFill="1" applyBorder="1" applyAlignment="1" applyProtection="1">
      <alignment horizontal="center"/>
      <protection hidden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5"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A$6" lockText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</xdr:rowOff>
    </xdr:from>
    <xdr:ext cx="2643575" cy="660894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643575" cy="660894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9525</xdr:rowOff>
    </xdr:from>
    <xdr:ext cx="4277322" cy="609685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924175"/>
          <a:ext cx="4277322" cy="609685"/>
        </a:xfrm>
        <a:prstGeom prst="rect">
          <a:avLst/>
        </a:prstGeom>
      </xdr:spPr>
    </xdr:pic>
    <xdr:clientData/>
  </xdr:oneCellAnchor>
  <xdr:twoCellAnchor>
    <xdr:from>
      <xdr:col>8</xdr:col>
      <xdr:colOff>19050</xdr:colOff>
      <xdr:row>39</xdr:row>
      <xdr:rowOff>38100</xdr:rowOff>
    </xdr:from>
    <xdr:to>
      <xdr:col>8</xdr:col>
      <xdr:colOff>190500</xdr:colOff>
      <xdr:row>41</xdr:row>
      <xdr:rowOff>142875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19850" y="5543550"/>
          <a:ext cx="171450" cy="428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142875</xdr:colOff>
      <xdr:row>20</xdr:row>
      <xdr:rowOff>28575</xdr:rowOff>
    </xdr:from>
    <xdr:to>
      <xdr:col>0</xdr:col>
      <xdr:colOff>502875</xdr:colOff>
      <xdr:row>22</xdr:row>
      <xdr:rowOff>64725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2875" y="2457450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1</a:t>
          </a:r>
        </a:p>
      </xdr:txBody>
    </xdr:sp>
    <xdr:clientData/>
  </xdr:twoCellAnchor>
  <xdr:twoCellAnchor>
    <xdr:from>
      <xdr:col>0</xdr:col>
      <xdr:colOff>219075</xdr:colOff>
      <xdr:row>32</xdr:row>
      <xdr:rowOff>57150</xdr:rowOff>
    </xdr:from>
    <xdr:to>
      <xdr:col>0</xdr:col>
      <xdr:colOff>579075</xdr:colOff>
      <xdr:row>34</xdr:row>
      <xdr:rowOff>102825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9075" y="4429125"/>
          <a:ext cx="360000" cy="3695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2</a:t>
          </a:r>
        </a:p>
      </xdr:txBody>
    </xdr:sp>
    <xdr:clientData/>
  </xdr:twoCellAnchor>
  <xdr:twoCellAnchor>
    <xdr:from>
      <xdr:col>0</xdr:col>
      <xdr:colOff>219074</xdr:colOff>
      <xdr:row>35</xdr:row>
      <xdr:rowOff>47625</xdr:rowOff>
    </xdr:from>
    <xdr:to>
      <xdr:col>0</xdr:col>
      <xdr:colOff>579074</xdr:colOff>
      <xdr:row>37</xdr:row>
      <xdr:rowOff>83775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9074" y="4905375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3</a:t>
          </a:r>
        </a:p>
      </xdr:txBody>
    </xdr:sp>
    <xdr:clientData/>
  </xdr:twoCellAnchor>
  <xdr:twoCellAnchor>
    <xdr:from>
      <xdr:col>0</xdr:col>
      <xdr:colOff>209550</xdr:colOff>
      <xdr:row>39</xdr:row>
      <xdr:rowOff>104775</xdr:rowOff>
    </xdr:from>
    <xdr:to>
      <xdr:col>0</xdr:col>
      <xdr:colOff>569550</xdr:colOff>
      <xdr:row>41</xdr:row>
      <xdr:rowOff>140925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9550" y="5610225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4</a:t>
          </a:r>
        </a:p>
      </xdr:txBody>
    </xdr:sp>
    <xdr:clientData/>
  </xdr:twoCellAnchor>
  <xdr:twoCellAnchor>
    <xdr:from>
      <xdr:col>0</xdr:col>
      <xdr:colOff>190500</xdr:colOff>
      <xdr:row>43</xdr:row>
      <xdr:rowOff>47625</xdr:rowOff>
    </xdr:from>
    <xdr:to>
      <xdr:col>0</xdr:col>
      <xdr:colOff>550500</xdr:colOff>
      <xdr:row>45</xdr:row>
      <xdr:rowOff>83775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0" y="6200775"/>
          <a:ext cx="360000" cy="3600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5</a:t>
          </a:r>
        </a:p>
      </xdr:txBody>
    </xdr:sp>
    <xdr:clientData/>
  </xdr:twoCellAnchor>
  <xdr:twoCellAnchor>
    <xdr:from>
      <xdr:col>0</xdr:col>
      <xdr:colOff>190500</xdr:colOff>
      <xdr:row>46</xdr:row>
      <xdr:rowOff>133350</xdr:rowOff>
    </xdr:from>
    <xdr:to>
      <xdr:col>0</xdr:col>
      <xdr:colOff>550500</xdr:colOff>
      <xdr:row>49</xdr:row>
      <xdr:rowOff>93300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0" y="6772275"/>
          <a:ext cx="360000" cy="44572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6</a:t>
          </a:r>
        </a:p>
      </xdr:txBody>
    </xdr:sp>
    <xdr:clientData/>
  </xdr:twoCellAnchor>
  <xdr:twoCellAnchor>
    <xdr:from>
      <xdr:col>0</xdr:col>
      <xdr:colOff>161925</xdr:colOff>
      <xdr:row>50</xdr:row>
      <xdr:rowOff>123825</xdr:rowOff>
    </xdr:from>
    <xdr:to>
      <xdr:col>0</xdr:col>
      <xdr:colOff>521925</xdr:colOff>
      <xdr:row>53</xdr:row>
      <xdr:rowOff>102825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925" y="7410450"/>
          <a:ext cx="360000" cy="46477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 b="0"/>
            <a:t>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137</xdr:row>
          <xdr:rowOff>133350</xdr:rowOff>
        </xdr:from>
        <xdr:to>
          <xdr:col>7</xdr:col>
          <xdr:colOff>133350</xdr:colOff>
          <xdr:row>139</xdr:row>
          <xdr:rowOff>38100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67062</xdr:colOff>
      <xdr:row>3</xdr:row>
      <xdr:rowOff>127494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7850" cy="6513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0</xdr:row>
          <xdr:rowOff>114301</xdr:rowOff>
        </xdr:from>
        <xdr:to>
          <xdr:col>29</xdr:col>
          <xdr:colOff>19049</xdr:colOff>
          <xdr:row>3</xdr:row>
          <xdr:rowOff>90488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543175" y="114301"/>
              <a:ext cx="4152899" cy="509587"/>
              <a:chOff x="7372354" y="581032"/>
              <a:chExt cx="5153026" cy="638181"/>
            </a:xfrm>
            <a:solidFill>
              <a:sysClr val="window" lastClr="FFFFFF"/>
            </a:solidFill>
          </xdr:grpSpPr>
          <xdr:sp macro="" textlink="">
            <xdr:nvSpPr>
              <xdr:cNvPr id="2222" name="Group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100-0000AE080000}"/>
                  </a:ext>
                </a:extLst>
              </xdr:cNvPr>
              <xdr:cNvSpPr/>
            </xdr:nvSpPr>
            <xdr:spPr bwMode="auto">
              <a:xfrm>
                <a:off x="7372354" y="581032"/>
                <a:ext cx="5153026" cy="6381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Choisir le type suivi</a:t>
                </a:r>
              </a:p>
            </xdr:txBody>
          </xdr:sp>
          <xdr:sp macro="" textlink="">
            <xdr:nvSpPr>
              <xdr:cNvPr id="2227" name="Option Button 179" descr="Gestion interne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100-0000B3080000}"/>
                  </a:ext>
                </a:extLst>
              </xdr:cNvPr>
              <xdr:cNvSpPr/>
            </xdr:nvSpPr>
            <xdr:spPr bwMode="auto">
              <a:xfrm>
                <a:off x="7486650" y="819149"/>
                <a:ext cx="10287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CP CITS</a:t>
                </a:r>
              </a:p>
            </xdr:txBody>
          </xdr:sp>
          <xdr:sp macro="" textlink="">
            <xdr:nvSpPr>
              <xdr:cNvPr id="2228" name="Option Button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100-0000B4080000}"/>
                  </a:ext>
                </a:extLst>
              </xdr:cNvPr>
              <xdr:cNvSpPr/>
            </xdr:nvSpPr>
            <xdr:spPr bwMode="auto">
              <a:xfrm>
                <a:off x="8288245" y="839412"/>
                <a:ext cx="1328164" cy="1974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CP CITS + COMPRO</a:t>
                </a:r>
              </a:p>
            </xdr:txBody>
          </xdr:sp>
          <xdr:sp macro="" textlink="">
            <xdr:nvSpPr>
              <xdr:cNvPr id="2229" name="Option Button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100-0000B5080000}"/>
                  </a:ext>
                </a:extLst>
              </xdr:cNvPr>
              <xdr:cNvSpPr/>
            </xdr:nvSpPr>
            <xdr:spPr bwMode="auto">
              <a:xfrm>
                <a:off x="9796955" y="819601"/>
                <a:ext cx="1038328" cy="2567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Mandataires</a:t>
                </a:r>
              </a:p>
            </xdr:txBody>
          </xdr:sp>
          <xdr:sp macro="" textlink="">
            <xdr:nvSpPr>
              <xdr:cNvPr id="2230" name="Option Button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100-0000B6080000}"/>
                  </a:ext>
                </a:extLst>
              </xdr:cNvPr>
              <xdr:cNvSpPr/>
            </xdr:nvSpPr>
            <xdr:spPr bwMode="auto">
              <a:xfrm>
                <a:off x="10843792" y="819149"/>
                <a:ext cx="1575219" cy="2509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Mandataires + COMPRO</a:t>
                </a:r>
              </a:p>
            </xdr:txBody>
          </xdr:sp>
        </xdr:grpSp>
        <xdr:clientData fLocksWithSheet="0" fPrintsWithSheet="0"/>
      </xdr:twoCellAnchor>
    </mc:Choice>
    <mc:Fallback/>
  </mc:AlternateContent>
  <xdr:twoCellAnchor>
    <xdr:from>
      <xdr:col>7</xdr:col>
      <xdr:colOff>28575</xdr:colOff>
      <xdr:row>2</xdr:row>
      <xdr:rowOff>133350</xdr:rowOff>
    </xdr:from>
    <xdr:to>
      <xdr:col>9</xdr:col>
      <xdr:colOff>66675</xdr:colOff>
      <xdr:row>5</xdr:row>
      <xdr:rowOff>85725</xdr:rowOff>
    </xdr:to>
    <xdr:sp macro="" textlink="">
      <xdr:nvSpPr>
        <xdr:cNvPr id="11" name="Rectangle à coins arrondi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90675" y="457200"/>
          <a:ext cx="495300" cy="476250"/>
        </a:xfrm>
        <a:prstGeom prst="wedgeRoundRectCallout">
          <a:avLst>
            <a:gd name="adj1" fmla="val 153012"/>
            <a:gd name="adj2" fmla="val -97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1</a:t>
          </a:r>
        </a:p>
      </xdr:txBody>
    </xdr:sp>
    <xdr:clientData fPrintsWithSheet="0"/>
  </xdr:twoCellAnchor>
  <xdr:twoCellAnchor>
    <xdr:from>
      <xdr:col>2</xdr:col>
      <xdr:colOff>209550</xdr:colOff>
      <xdr:row>8</xdr:row>
      <xdr:rowOff>161925</xdr:rowOff>
    </xdr:from>
    <xdr:to>
      <xdr:col>5</xdr:col>
      <xdr:colOff>19050</xdr:colOff>
      <xdr:row>10</xdr:row>
      <xdr:rowOff>161925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28650" y="1381125"/>
          <a:ext cx="495300" cy="476250"/>
        </a:xfrm>
        <a:prstGeom prst="wedgeRoundRectCallout">
          <a:avLst>
            <a:gd name="adj1" fmla="val 170321"/>
            <a:gd name="adj2" fmla="val 3805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2</a:t>
          </a:r>
        </a:p>
      </xdr:txBody>
    </xdr:sp>
    <xdr:clientData fPrintsWithSheet="0"/>
  </xdr:twoCellAnchor>
  <xdr:twoCellAnchor>
    <xdr:from>
      <xdr:col>12</xdr:col>
      <xdr:colOff>219075</xdr:colOff>
      <xdr:row>28</xdr:row>
      <xdr:rowOff>76199</xdr:rowOff>
    </xdr:from>
    <xdr:to>
      <xdr:col>15</xdr:col>
      <xdr:colOff>28575</xdr:colOff>
      <xdr:row>32</xdr:row>
      <xdr:rowOff>19049</xdr:rowOff>
    </xdr:to>
    <xdr:sp macro="" textlink="">
      <xdr:nvSpPr>
        <xdr:cNvPr id="13" name="Rectangle à coins arrondi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924175" y="4438649"/>
          <a:ext cx="495300" cy="476250"/>
        </a:xfrm>
        <a:prstGeom prst="wedgeRoundRectCallout">
          <a:avLst>
            <a:gd name="adj1" fmla="val 118397"/>
            <a:gd name="adj2" fmla="val 4405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3</a:t>
          </a:r>
        </a:p>
      </xdr:txBody>
    </xdr:sp>
    <xdr:clientData fPrintsWithSheet="0"/>
  </xdr:twoCellAnchor>
  <xdr:twoCellAnchor>
    <xdr:from>
      <xdr:col>24</xdr:col>
      <xdr:colOff>171450</xdr:colOff>
      <xdr:row>40</xdr:row>
      <xdr:rowOff>19049</xdr:rowOff>
    </xdr:from>
    <xdr:to>
      <xdr:col>26</xdr:col>
      <xdr:colOff>209550</xdr:colOff>
      <xdr:row>41</xdr:row>
      <xdr:rowOff>142874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19750" y="5962649"/>
          <a:ext cx="495300" cy="476250"/>
        </a:xfrm>
        <a:prstGeom prst="wedgeRoundRectCallout">
          <a:avLst>
            <a:gd name="adj1" fmla="val -129680"/>
            <a:gd name="adj2" fmla="val -9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4</a:t>
          </a:r>
        </a:p>
      </xdr:txBody>
    </xdr:sp>
    <xdr:clientData fPrintsWithSheet="0"/>
  </xdr:twoCellAnchor>
  <xdr:twoCellAnchor>
    <xdr:from>
      <xdr:col>16</xdr:col>
      <xdr:colOff>19050</xdr:colOff>
      <xdr:row>62</xdr:row>
      <xdr:rowOff>0</xdr:rowOff>
    </xdr:from>
    <xdr:to>
      <xdr:col>18</xdr:col>
      <xdr:colOff>57150</xdr:colOff>
      <xdr:row>65</xdr:row>
      <xdr:rowOff>28575</xdr:rowOff>
    </xdr:to>
    <xdr:sp macro="" textlink="">
      <xdr:nvSpPr>
        <xdr:cNvPr id="15" name="Rectangle à coins arrondi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638550" y="9144000"/>
          <a:ext cx="495300" cy="476250"/>
        </a:xfrm>
        <a:prstGeom prst="wedgeRoundRectCallout">
          <a:avLst>
            <a:gd name="adj1" fmla="val -129680"/>
            <a:gd name="adj2" fmla="val -7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5</a:t>
          </a:r>
        </a:p>
      </xdr:txBody>
    </xdr:sp>
    <xdr:clientData fPrintsWithSheet="0"/>
  </xdr:twoCellAnchor>
  <xdr:twoCellAnchor>
    <xdr:from>
      <xdr:col>19</xdr:col>
      <xdr:colOff>104775</xdr:colOff>
      <xdr:row>73</xdr:row>
      <xdr:rowOff>38100</xdr:rowOff>
    </xdr:from>
    <xdr:to>
      <xdr:col>21</xdr:col>
      <xdr:colOff>142875</xdr:colOff>
      <xdr:row>76</xdr:row>
      <xdr:rowOff>47625</xdr:rowOff>
    </xdr:to>
    <xdr:sp macro="" textlink="">
      <xdr:nvSpPr>
        <xdr:cNvPr id="16" name="Rectangle à coins arrondi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410075" y="10582275"/>
          <a:ext cx="495300" cy="476250"/>
        </a:xfrm>
        <a:prstGeom prst="wedgeRoundRectCallout">
          <a:avLst>
            <a:gd name="adj1" fmla="val -120065"/>
            <a:gd name="adj2" fmla="val -29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6</a:t>
          </a:r>
        </a:p>
      </xdr:txBody>
    </xdr:sp>
    <xdr:clientData fPrintsWithSheet="0"/>
  </xdr:twoCellAnchor>
  <xdr:twoCellAnchor>
    <xdr:from>
      <xdr:col>9</xdr:col>
      <xdr:colOff>171450</xdr:colOff>
      <xdr:row>89</xdr:row>
      <xdr:rowOff>133350</xdr:rowOff>
    </xdr:from>
    <xdr:to>
      <xdr:col>11</xdr:col>
      <xdr:colOff>209550</xdr:colOff>
      <xdr:row>93</xdr:row>
      <xdr:rowOff>0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190750" y="13068300"/>
          <a:ext cx="495300" cy="476250"/>
        </a:xfrm>
        <a:prstGeom prst="wedgeRoundRectCallout">
          <a:avLst>
            <a:gd name="adj1" fmla="val -120065"/>
            <a:gd name="adj2" fmla="val -2994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2400"/>
            <a:t>7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edchuv.intranet.chuv/vdocopenweb/View/%7b9CF397AD-894F-4ECE-94F3-CA5DB7B59846%7d/20201127134308630000/2.%20Adjudication%20CHUV_technique_200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mo"/>
      <sheetName val="3. Proposition d'adjudication"/>
      <sheetName val="COMBINAISONS"/>
    </sheetNames>
    <sheetDataSet>
      <sheetData sheetId="0" refreshError="1"/>
      <sheetData sheetId="1" refreshError="1"/>
      <sheetData sheetId="2">
        <row r="10">
          <cell r="D10" t="e">
            <v>#N/A</v>
          </cell>
        </row>
        <row r="11">
          <cell r="D11" t="e">
            <v>#N/A</v>
          </cell>
        </row>
        <row r="12">
          <cell r="D12" t="e">
            <v>#N/A</v>
          </cell>
        </row>
        <row r="13">
          <cell r="D13" t="e">
            <v>#N/A</v>
          </cell>
        </row>
        <row r="14">
          <cell r="D14" t="e">
            <v>#N/A</v>
          </cell>
        </row>
        <row r="15">
          <cell r="D15" t="e">
            <v>#N/A</v>
          </cell>
        </row>
        <row r="16">
          <cell r="D16" t="e">
            <v>#N/A</v>
          </cell>
        </row>
        <row r="17">
          <cell r="D17" t="e">
            <v>#N/A</v>
          </cell>
        </row>
        <row r="18">
          <cell r="D18" t="e">
            <v>#N/A</v>
          </cell>
        </row>
        <row r="19">
          <cell r="D19" t="e">
            <v>#N/A</v>
          </cell>
        </row>
        <row r="28">
          <cell r="G28" t="str">
            <v>clef</v>
          </cell>
          <cell r="H28" t="str">
            <v>Signature préalable 1</v>
          </cell>
          <cell r="I28" t="str">
            <v>Signature préalable 2</v>
          </cell>
          <cell r="J28" t="str">
            <v>Signature préalable 3</v>
          </cell>
          <cell r="K28" t="str">
            <v xml:space="preserve">Visa </v>
          </cell>
          <cell r="L28" t="str">
            <v>Visa1</v>
          </cell>
          <cell r="M28" t="str">
            <v>Visa2</v>
          </cell>
          <cell r="N28" t="str">
            <v>Décision</v>
          </cell>
          <cell r="O28" t="str">
            <v>Décision 2</v>
          </cell>
          <cell r="P28" t="str">
            <v>Autorité</v>
          </cell>
          <cell r="Q28" t="str">
            <v>Nom signature</v>
          </cell>
          <cell r="R28" t="str">
            <v>CE</v>
          </cell>
        </row>
        <row r="29">
          <cell r="G29" t="str">
            <v>1/Construction/F/FAUX</v>
          </cell>
          <cell r="H29" t="str">
            <v>Chef-fe de projet</v>
          </cell>
          <cell r="I29" t="str">
            <v/>
          </cell>
          <cell r="J29" t="str">
            <v/>
          </cell>
          <cell r="K29" t="str">
            <v xml:space="preserve">Directeur adj. CIT-S </v>
          </cell>
          <cell r="L29" t="str">
            <v>Directeur admin. et financier</v>
          </cell>
          <cell r="M29" t="str">
            <v/>
          </cell>
          <cell r="N29" t="str">
            <v>le Directeur Général du CHUV</v>
          </cell>
          <cell r="O29" t="str">
            <v>au Directeur Général du CHUV</v>
          </cell>
          <cell r="P29" t="str">
            <v>la Direction des constructions, ingénierie, technique &amp; sécurité, propose</v>
          </cell>
          <cell r="Q29" t="str">
            <v>P. Eckert</v>
          </cell>
          <cell r="R29" t="str">
            <v xml:space="preserve"> </v>
          </cell>
        </row>
        <row r="30">
          <cell r="G30" t="str">
            <v>1/Construction/F/FAUX</v>
          </cell>
          <cell r="H30" t="str">
            <v>Chef-fe de projet</v>
          </cell>
          <cell r="I30" t="str">
            <v xml:space="preserve">Directeur adj. CIT-S </v>
          </cell>
          <cell r="J30" t="str">
            <v/>
          </cell>
          <cell r="K30" t="str">
            <v>Directeur Général du CHUV</v>
          </cell>
          <cell r="L30" t="str">
            <v>Directeur admin. et financier</v>
          </cell>
          <cell r="M30" t="str">
            <v/>
          </cell>
          <cell r="N30" t="str">
            <v>la Cheffe de département</v>
          </cell>
          <cell r="O30" t="str">
            <v>à la Cheffe de département</v>
          </cell>
          <cell r="P30" t="str">
            <v>le Directeur Général du CHUV, propose</v>
          </cell>
          <cell r="Q30" t="str">
            <v>R. Ruiz</v>
          </cell>
          <cell r="R30" t="str">
            <v xml:space="preserve"> </v>
          </cell>
        </row>
        <row r="31">
          <cell r="G31" t="str">
            <v>1/Construction/F/FAUX</v>
          </cell>
          <cell r="H31" t="str">
            <v>Chef-fe de projet</v>
          </cell>
          <cell r="I31" t="str">
            <v xml:space="preserve">Directeur adj. CIT-S </v>
          </cell>
          <cell r="J31" t="str">
            <v/>
          </cell>
          <cell r="K31" t="str">
            <v>Directeur Général du CHUV</v>
          </cell>
          <cell r="L31" t="str">
            <v>Directeur admin. et financier</v>
          </cell>
          <cell r="M31" t="str">
            <v/>
          </cell>
          <cell r="N31" t="str">
            <v>la Cheffe de département</v>
          </cell>
          <cell r="O31" t="str">
            <v>Cheffe de département</v>
          </cell>
          <cell r="P31" t="str">
            <v>le Département de la santé et de l'action sociale</v>
          </cell>
          <cell r="Q31" t="str">
            <v>R. Ruiz</v>
          </cell>
          <cell r="R31" t="str">
            <v>après information préalable au Conseil d'Etat, 
via une note explicative accompagnant la proposition d'adjudication.</v>
          </cell>
        </row>
        <row r="32">
          <cell r="G32" t="str">
            <v>1/Construction/I/FAUX</v>
          </cell>
          <cell r="H32" t="str">
            <v>Chef-fe de projet</v>
          </cell>
          <cell r="I32" t="str">
            <v/>
          </cell>
          <cell r="J32" t="str">
            <v/>
          </cell>
          <cell r="K32" t="str">
            <v xml:space="preserve">Directeur adj. CIT-S </v>
          </cell>
          <cell r="L32" t="str">
            <v>Directeur admin. et financier</v>
          </cell>
          <cell r="M32" t="str">
            <v/>
          </cell>
          <cell r="N32" t="str">
            <v>le Directeur Général du CHUV</v>
          </cell>
          <cell r="O32" t="str">
            <v>au Directeur Général du CHUV</v>
          </cell>
          <cell r="P32" t="str">
            <v>la Direction des constructions, ingénierie, technique &amp; sécurité, propose</v>
          </cell>
          <cell r="Q32" t="str">
            <v>P. Eckert</v>
          </cell>
          <cell r="R32" t="str">
            <v xml:space="preserve"> </v>
          </cell>
        </row>
        <row r="33">
          <cell r="G33" t="str">
            <v>1/Construction/I/FAUX</v>
          </cell>
          <cell r="H33" t="str">
            <v>Chef-fe de projet</v>
          </cell>
          <cell r="I33" t="str">
            <v xml:space="preserve">Directeur adj. CIT-S </v>
          </cell>
          <cell r="J33" t="str">
            <v/>
          </cell>
          <cell r="K33" t="str">
            <v>Directeur Général du CHUV</v>
          </cell>
          <cell r="L33" t="str">
            <v>Directeur admin. et financier</v>
          </cell>
          <cell r="M33" t="str">
            <v/>
          </cell>
          <cell r="N33" t="str">
            <v>la Cheffe de département</v>
          </cell>
          <cell r="O33" t="str">
            <v>à la Cheffe de département</v>
          </cell>
          <cell r="P33" t="str">
            <v>le Directeur Général du CHUV, propose</v>
          </cell>
          <cell r="Q33" t="str">
            <v>R. Ruiz</v>
          </cell>
          <cell r="R33" t="str">
            <v xml:space="preserve"> </v>
          </cell>
        </row>
        <row r="34">
          <cell r="G34" t="str">
            <v>1/Construction/I/FAUX</v>
          </cell>
          <cell r="H34" t="str">
            <v>Chef-fe de projet</v>
          </cell>
          <cell r="I34" t="str">
            <v xml:space="preserve">Directeur adj. CIT-S </v>
          </cell>
          <cell r="J34" t="str">
            <v/>
          </cell>
          <cell r="K34" t="str">
            <v>Directeur Général du CHUV</v>
          </cell>
          <cell r="L34" t="str">
            <v>Directeur admin. et financier</v>
          </cell>
          <cell r="M34" t="str">
            <v/>
          </cell>
          <cell r="N34" t="str">
            <v>la Cheffe de département</v>
          </cell>
          <cell r="O34" t="str">
            <v>Cheffe de département</v>
          </cell>
          <cell r="P34" t="str">
            <v>le Département de la santé et de l'action sociale</v>
          </cell>
          <cell r="Q34" t="str">
            <v>R. Ruiz</v>
          </cell>
          <cell r="R34" t="str">
            <v>après information préalable au Conseil d'Etat,
via une note explicative accompagnant la proposition d'adjudication.</v>
          </cell>
        </row>
        <row r="35">
          <cell r="G35" t="str">
            <v>1/Services/F/FAUX</v>
          </cell>
          <cell r="H35" t="str">
            <v>Chef-fe de projet</v>
          </cell>
          <cell r="I35" t="str">
            <v xml:space="preserve">Directeur adj. CIT-S </v>
          </cell>
          <cell r="J35" t="str">
            <v/>
          </cell>
          <cell r="K35" t="str">
            <v>Directeur Général du CHUV</v>
          </cell>
          <cell r="L35" t="str">
            <v>Directeur admin. et financier</v>
          </cell>
          <cell r="M35" t="str">
            <v/>
          </cell>
          <cell r="N35" t="str">
            <v>le Directeur Général du CHUV</v>
          </cell>
          <cell r="O35" t="str">
            <v>au Directeur Général du CHUV</v>
          </cell>
          <cell r="P35" t="str">
            <v>la Direction des constructions, ingénierie, technique &amp; sécurité, propose</v>
          </cell>
          <cell r="Q35" t="str">
            <v>P. Eckert</v>
          </cell>
          <cell r="R35" t="str">
            <v xml:space="preserve"> </v>
          </cell>
        </row>
        <row r="36">
          <cell r="G36" t="str">
            <v>1/Services/F/FAUX</v>
          </cell>
          <cell r="H36" t="str">
            <v>Chef-fe de projet</v>
          </cell>
          <cell r="I36" t="str">
            <v xml:space="preserve">Directeur adj. CIT-S </v>
          </cell>
          <cell r="J36" t="str">
            <v/>
          </cell>
          <cell r="K36" t="str">
            <v>Directeur Général du CHUV</v>
          </cell>
          <cell r="L36" t="str">
            <v>Directeur admin. et financier</v>
          </cell>
          <cell r="M36" t="str">
            <v/>
          </cell>
          <cell r="N36" t="str">
            <v>la Cheffe de département</v>
          </cell>
          <cell r="O36" t="str">
            <v>à la Cheffe de département</v>
          </cell>
          <cell r="P36" t="str">
            <v>le Directeur Général du CHUV, propose</v>
          </cell>
          <cell r="Q36" t="str">
            <v>R. Ruiz</v>
          </cell>
          <cell r="R36" t="str">
            <v xml:space="preserve"> </v>
          </cell>
        </row>
        <row r="37">
          <cell r="G37" t="str">
            <v>1/Services/F/FAUX</v>
          </cell>
          <cell r="H37" t="str">
            <v>Chef-fe de projet</v>
          </cell>
          <cell r="I37" t="str">
            <v xml:space="preserve">Directeur adj. CIT-S </v>
          </cell>
          <cell r="J37" t="str">
            <v/>
          </cell>
          <cell r="K37" t="str">
            <v>Directeur Général du CHUV</v>
          </cell>
          <cell r="L37" t="str">
            <v>Directeur admin. et financier</v>
          </cell>
          <cell r="M37" t="str">
            <v/>
          </cell>
          <cell r="N37" t="str">
            <v>la Cheffe de département</v>
          </cell>
          <cell r="O37" t="str">
            <v>Cheffe de département</v>
          </cell>
          <cell r="P37" t="str">
            <v>le Département de la santé et de l'action sociale</v>
          </cell>
          <cell r="Q37" t="str">
            <v>R. Ruiz</v>
          </cell>
          <cell r="R37" t="str">
            <v>après information préalable au Conseil d'Etat,
via une note explicative accompagnant la proposition d'adjudication.</v>
          </cell>
        </row>
        <row r="38">
          <cell r="G38" t="str">
            <v>1/Services/I/FAUX</v>
          </cell>
          <cell r="H38" t="str">
            <v>Chef-fe de projet</v>
          </cell>
          <cell r="I38" t="str">
            <v xml:space="preserve">Directeur adj. CIT-S </v>
          </cell>
          <cell r="J38" t="str">
            <v/>
          </cell>
          <cell r="K38" t="str">
            <v>Directeur Général du CHUV</v>
          </cell>
          <cell r="L38" t="str">
            <v>Directeur admin. et financier</v>
          </cell>
          <cell r="M38" t="str">
            <v/>
          </cell>
          <cell r="N38" t="str">
            <v>le Directeur Général du CHUV</v>
          </cell>
          <cell r="O38" t="str">
            <v>au Directeur Général du CHUV</v>
          </cell>
          <cell r="P38" t="str">
            <v>la Direction des constructions, ingénierie, technique &amp; sécurité, propose</v>
          </cell>
          <cell r="Q38" t="str">
            <v>P. Eckert</v>
          </cell>
          <cell r="R38" t="str">
            <v xml:space="preserve"> </v>
          </cell>
        </row>
        <row r="39">
          <cell r="G39" t="str">
            <v>1/Services/I/FAUX</v>
          </cell>
          <cell r="H39" t="str">
            <v>Chef-fe de projet</v>
          </cell>
          <cell r="I39" t="str">
            <v xml:space="preserve">Directeur adj. CIT-S </v>
          </cell>
          <cell r="J39" t="str">
            <v/>
          </cell>
          <cell r="K39" t="str">
            <v>Directeur Général du CHUV</v>
          </cell>
          <cell r="L39" t="str">
            <v>Directeur admin. et financier</v>
          </cell>
          <cell r="M39" t="str">
            <v/>
          </cell>
          <cell r="N39" t="str">
            <v>la Cheffe de département</v>
          </cell>
          <cell r="O39" t="str">
            <v>à la Cheffe de département</v>
          </cell>
          <cell r="P39" t="str">
            <v>le Directeur Général du CHUV, propose</v>
          </cell>
          <cell r="Q39" t="str">
            <v>R. Ruiz</v>
          </cell>
          <cell r="R39" t="str">
            <v xml:space="preserve"> </v>
          </cell>
        </row>
        <row r="40">
          <cell r="G40" t="str">
            <v>1/Services/I/FAUX</v>
          </cell>
          <cell r="H40" t="str">
            <v>Chef-fe de projet</v>
          </cell>
          <cell r="I40" t="str">
            <v xml:space="preserve">Directeur adj. CIT-S </v>
          </cell>
          <cell r="J40" t="str">
            <v/>
          </cell>
          <cell r="K40" t="str">
            <v>Directeur Général du CHUV</v>
          </cell>
          <cell r="L40" t="str">
            <v>Directeur admin. et financier</v>
          </cell>
          <cell r="M40" t="str">
            <v/>
          </cell>
          <cell r="N40" t="str">
            <v>la Cheffe de département</v>
          </cell>
          <cell r="O40" t="str">
            <v>Cheffe de département</v>
          </cell>
          <cell r="P40" t="str">
            <v>le Département de la santé et de l'action sociale</v>
          </cell>
          <cell r="Q40" t="str">
            <v>R. Ruiz</v>
          </cell>
          <cell r="R40" t="str">
            <v>après information préalable au Conseil d'Etat,
via une note explicative accompagnant la proposition d'adjudication.</v>
          </cell>
        </row>
        <row r="41">
          <cell r="G41" t="str">
            <v>1/Fournitures/F/FAUX</v>
          </cell>
          <cell r="H41" t="str">
            <v>Chef-fe de projet</v>
          </cell>
          <cell r="I41" t="str">
            <v xml:space="preserve">Directeur adj. CIT-S </v>
          </cell>
          <cell r="J41" t="str">
            <v/>
          </cell>
          <cell r="K41" t="str">
            <v>Directeur Général du CHUV</v>
          </cell>
          <cell r="L41" t="str">
            <v>Directeur admin. et financier</v>
          </cell>
          <cell r="M41" t="str">
            <v/>
          </cell>
          <cell r="N41" t="str">
            <v>le Directeur Général du CHUV</v>
          </cell>
          <cell r="O41" t="str">
            <v>au Directeur Général du CHUV</v>
          </cell>
          <cell r="P41" t="str">
            <v>la Direction des constructions, ingénierie, technique &amp; sécurité, propose</v>
          </cell>
          <cell r="Q41" t="str">
            <v>P. Eckert</v>
          </cell>
          <cell r="R41" t="str">
            <v xml:space="preserve"> </v>
          </cell>
        </row>
        <row r="42">
          <cell r="G42" t="str">
            <v>1/Fournitures/F/FAUX</v>
          </cell>
          <cell r="H42" t="str">
            <v>Chef-fe de projet</v>
          </cell>
          <cell r="I42" t="str">
            <v xml:space="preserve">Directeur adj. CIT-S </v>
          </cell>
          <cell r="J42" t="str">
            <v/>
          </cell>
          <cell r="K42" t="str">
            <v>Directeur Général du CHUV</v>
          </cell>
          <cell r="L42" t="str">
            <v>Directeur admin. et financier</v>
          </cell>
          <cell r="M42" t="str">
            <v/>
          </cell>
          <cell r="N42" t="str">
            <v>la Cheffe de département</v>
          </cell>
          <cell r="O42" t="str">
            <v>à la Cheffe de département</v>
          </cell>
          <cell r="P42" t="str">
            <v>le Directeur Général du CHUV, propose</v>
          </cell>
          <cell r="Q42" t="str">
            <v>R. Ruiz</v>
          </cell>
          <cell r="R42" t="str">
            <v xml:space="preserve"> </v>
          </cell>
        </row>
        <row r="43">
          <cell r="G43" t="str">
            <v>1/Fournitures/F/FAUX</v>
          </cell>
          <cell r="H43" t="str">
            <v>Chef-fe de projet</v>
          </cell>
          <cell r="I43" t="str">
            <v xml:space="preserve">Directeur adj. CIT-S </v>
          </cell>
          <cell r="J43" t="str">
            <v/>
          </cell>
          <cell r="K43" t="str">
            <v>Directeur Général du CHUV</v>
          </cell>
          <cell r="L43" t="str">
            <v>Directeur admin. et financier</v>
          </cell>
          <cell r="M43" t="str">
            <v/>
          </cell>
          <cell r="N43" t="str">
            <v>la Cheffe de département</v>
          </cell>
          <cell r="O43" t="str">
            <v>Cheffe de département</v>
          </cell>
          <cell r="P43" t="str">
            <v>le Département de la santé et de l'action sociale</v>
          </cell>
          <cell r="Q43" t="str">
            <v>R. Ruiz</v>
          </cell>
          <cell r="R43" t="str">
            <v>après information préalable au Conseil d'Etat,
via une note explicative accompagnant la proposition d'adjudication.</v>
          </cell>
        </row>
        <row r="44">
          <cell r="G44" t="str">
            <v>1/Fournitures/I/FAUX</v>
          </cell>
          <cell r="H44" t="str">
            <v>Chef-fe de projet</v>
          </cell>
          <cell r="I44" t="str">
            <v xml:space="preserve">Directeur adj. CIT-S </v>
          </cell>
          <cell r="J44" t="str">
            <v/>
          </cell>
          <cell r="K44" t="str">
            <v>Directeur Général du CHUV</v>
          </cell>
          <cell r="L44" t="str">
            <v>Directeur admin. et financier</v>
          </cell>
          <cell r="M44" t="str">
            <v/>
          </cell>
          <cell r="N44" t="str">
            <v>le Directeur Général du CHUV</v>
          </cell>
          <cell r="O44" t="str">
            <v>au Directeur Général du CHUV</v>
          </cell>
          <cell r="P44" t="str">
            <v>la Direction des constructions, ingénierie, technique &amp; sécurité, propose</v>
          </cell>
          <cell r="Q44" t="str">
            <v>P. Eckert</v>
          </cell>
          <cell r="R44" t="str">
            <v xml:space="preserve"> </v>
          </cell>
        </row>
        <row r="45">
          <cell r="G45" t="str">
            <v>1/Fournitures/I/FAUX</v>
          </cell>
          <cell r="H45" t="str">
            <v>Chef-fe de projet</v>
          </cell>
          <cell r="I45" t="str">
            <v xml:space="preserve">Directeur adj. CIT-S </v>
          </cell>
          <cell r="J45" t="str">
            <v/>
          </cell>
          <cell r="K45" t="str">
            <v>Directeur Général du CHUV</v>
          </cell>
          <cell r="L45" t="str">
            <v>Directeur admin. et financier</v>
          </cell>
          <cell r="M45" t="str">
            <v/>
          </cell>
          <cell r="N45" t="str">
            <v>la Cheffe de département</v>
          </cell>
          <cell r="O45" t="str">
            <v>à la Cheffe de département</v>
          </cell>
          <cell r="P45" t="str">
            <v>le Directeur Général du CHUV, propose</v>
          </cell>
          <cell r="Q45" t="str">
            <v>R. Ruiz</v>
          </cell>
          <cell r="R45" t="str">
            <v xml:space="preserve"> </v>
          </cell>
        </row>
        <row r="46">
          <cell r="G46" t="str">
            <v>1/Fournitures/I/FAUX</v>
          </cell>
          <cell r="H46" t="str">
            <v>Chef-fe de projet</v>
          </cell>
          <cell r="I46" t="str">
            <v xml:space="preserve">Directeur adj. CIT-S </v>
          </cell>
          <cell r="J46" t="str">
            <v/>
          </cell>
          <cell r="K46" t="str">
            <v>Directeur Général du CHUV</v>
          </cell>
          <cell r="L46" t="str">
            <v>Directeur admin. et financier</v>
          </cell>
          <cell r="M46" t="str">
            <v/>
          </cell>
          <cell r="N46" t="str">
            <v>la Cheffe de département</v>
          </cell>
          <cell r="O46" t="str">
            <v>Cheffe de département</v>
          </cell>
          <cell r="P46" t="str">
            <v>le Département de la santé et de l'action sociale</v>
          </cell>
          <cell r="Q46" t="str">
            <v>R. Ruiz</v>
          </cell>
          <cell r="R46" t="str">
            <v>après information préalable au Conseil d'Etat,
via une note explicative accompagnant la proposition d'adjudication.</v>
          </cell>
        </row>
        <row r="47">
          <cell r="G47" t="str">
            <v>2/Construction/F/FAUX</v>
          </cell>
          <cell r="H47" t="str">
            <v>Président-e de la ComPro</v>
          </cell>
          <cell r="I47" t="str">
            <v>Chef-fe de projet</v>
          </cell>
          <cell r="J47" t="str">
            <v/>
          </cell>
          <cell r="K47" t="str">
            <v xml:space="preserve">Directeur adj. CIT-S </v>
          </cell>
          <cell r="L47" t="str">
            <v>Directeur admin. et financier</v>
          </cell>
          <cell r="M47" t="str">
            <v/>
          </cell>
          <cell r="N47" t="str">
            <v xml:space="preserve">le Directeur Général du CHUV </v>
          </cell>
          <cell r="O47" t="str">
            <v>au Directeur Général du CHUV</v>
          </cell>
          <cell r="P47" t="str">
            <v>la Direction des constructions, ingénierie, technique &amp; sécurité, propose</v>
          </cell>
          <cell r="Q47" t="str">
            <v>P. Eckert</v>
          </cell>
          <cell r="R47" t="str">
            <v xml:space="preserve"> </v>
          </cell>
        </row>
        <row r="48">
          <cell r="G48" t="str">
            <v>2/Construction/F/FAUX</v>
          </cell>
          <cell r="H48" t="str">
            <v>Président-e de la ComPro</v>
          </cell>
          <cell r="I48" t="str">
            <v>Chef-fe de projet</v>
          </cell>
          <cell r="J48" t="str">
            <v>Directeur adj. CIT-S</v>
          </cell>
          <cell r="K48" t="str">
            <v>Directeur Général du CHUV</v>
          </cell>
          <cell r="L48" t="str">
            <v>Directeur admin. et financier</v>
          </cell>
          <cell r="M48" t="str">
            <v/>
          </cell>
          <cell r="N48" t="str">
            <v>la Cheffe de département</v>
          </cell>
          <cell r="O48" t="str">
            <v>à la Cheffe de département</v>
          </cell>
          <cell r="P48" t="str">
            <v>le Directeur Général du CHUV, propose</v>
          </cell>
          <cell r="Q48" t="str">
            <v>R. Ruiz</v>
          </cell>
          <cell r="R48" t="str">
            <v xml:space="preserve"> </v>
          </cell>
        </row>
        <row r="49">
          <cell r="G49" t="str">
            <v>2/Construction/F/FAUX</v>
          </cell>
          <cell r="H49" t="str">
            <v>Président-e de la ComPro</v>
          </cell>
          <cell r="I49" t="str">
            <v>Chef-fe de projet</v>
          </cell>
          <cell r="J49" t="str">
            <v>Directeur adj. CIT-S</v>
          </cell>
          <cell r="K49" t="str">
            <v>Directeur Général du CHUV</v>
          </cell>
          <cell r="L49" t="str">
            <v>Directeur admin. et financier</v>
          </cell>
          <cell r="M49" t="str">
            <v/>
          </cell>
          <cell r="N49" t="str">
            <v>la Cheffe de département</v>
          </cell>
          <cell r="O49" t="str">
            <v>Cheffe de département</v>
          </cell>
          <cell r="P49" t="str">
            <v>le Département de la santé et de l'action sociale</v>
          </cell>
          <cell r="Q49" t="str">
            <v>R. Ruiz</v>
          </cell>
          <cell r="R49" t="str">
            <v>après information préalable au Conseil d'Etat, 
via une note explicative accompagnant la proposition d'adjudication.</v>
          </cell>
        </row>
        <row r="50">
          <cell r="G50" t="str">
            <v>2/Construction/I/FAUX</v>
          </cell>
          <cell r="H50" t="str">
            <v>Président-e de la ComPro</v>
          </cell>
          <cell r="I50" t="str">
            <v>Chef-fe de projet</v>
          </cell>
          <cell r="J50" t="str">
            <v/>
          </cell>
          <cell r="K50" t="str">
            <v xml:space="preserve">Directeur adj. CIT-S </v>
          </cell>
          <cell r="L50" t="str">
            <v>Directeur admin. et financier</v>
          </cell>
          <cell r="M50" t="str">
            <v/>
          </cell>
          <cell r="N50" t="str">
            <v>le Directeur Général du CHUV</v>
          </cell>
          <cell r="O50" t="str">
            <v>au Directeur Général du CHUV</v>
          </cell>
          <cell r="P50" t="str">
            <v>la Direction des constructions, ingénierie, technique &amp; sécurité, propose</v>
          </cell>
          <cell r="Q50" t="str">
            <v>P. Eckert</v>
          </cell>
          <cell r="R50" t="str">
            <v xml:space="preserve"> </v>
          </cell>
        </row>
        <row r="51">
          <cell r="G51" t="str">
            <v>2/Construction/I/FAUX</v>
          </cell>
          <cell r="H51" t="str">
            <v>Président-e de la ComPro</v>
          </cell>
          <cell r="I51" t="str">
            <v>Chef-fe de projet</v>
          </cell>
          <cell r="J51" t="str">
            <v>Directeur adj. CIT-S</v>
          </cell>
          <cell r="K51" t="str">
            <v>Directeur Général du CHUV</v>
          </cell>
          <cell r="L51" t="str">
            <v>Directeur admin. et financier</v>
          </cell>
          <cell r="M51" t="str">
            <v/>
          </cell>
          <cell r="N51" t="str">
            <v>la Cheffe de département</v>
          </cell>
          <cell r="O51" t="str">
            <v>à la Cheffe de département</v>
          </cell>
          <cell r="P51" t="str">
            <v>le Directeur Général du CHUV, propose</v>
          </cell>
          <cell r="Q51" t="str">
            <v>R. Ruiz</v>
          </cell>
          <cell r="R51" t="str">
            <v xml:space="preserve"> </v>
          </cell>
        </row>
        <row r="52">
          <cell r="G52" t="str">
            <v>2/Construction/I/FAUX</v>
          </cell>
          <cell r="H52" t="str">
            <v>Président-e de la ComPro</v>
          </cell>
          <cell r="I52" t="str">
            <v>Chef-fe de projet</v>
          </cell>
          <cell r="J52" t="str">
            <v>Directeur adj. CIT-S</v>
          </cell>
          <cell r="K52" t="str">
            <v>Directeur Général du CHUV</v>
          </cell>
          <cell r="L52" t="str">
            <v>Directeur admin. et financier</v>
          </cell>
          <cell r="M52" t="str">
            <v/>
          </cell>
          <cell r="N52" t="str">
            <v>la Cheffe de département</v>
          </cell>
          <cell r="O52" t="str">
            <v>Cheffe de département</v>
          </cell>
          <cell r="P52" t="str">
            <v>le Département de la santé et de l'action sociale</v>
          </cell>
          <cell r="Q52" t="str">
            <v>R. Ruiz</v>
          </cell>
          <cell r="R52" t="str">
            <v>après information préalable au Conseil d'Etat,
via une note explicative accompagnant la proposition d'adjudication.</v>
          </cell>
        </row>
        <row r="53">
          <cell r="G53" t="str">
            <v>2/Services/F/FAUX</v>
          </cell>
          <cell r="H53" t="str">
            <v>Président-e de la ComPro</v>
          </cell>
          <cell r="I53" t="str">
            <v>Chef-fe de projet</v>
          </cell>
          <cell r="J53" t="str">
            <v>Directeur adj. CIT-S</v>
          </cell>
          <cell r="K53" t="str">
            <v>Directeur Général du CHUV</v>
          </cell>
          <cell r="L53" t="str">
            <v>Directeur admin. et financier</v>
          </cell>
          <cell r="M53" t="str">
            <v/>
          </cell>
          <cell r="N53" t="str">
            <v>le Directeur Général du CHUV</v>
          </cell>
          <cell r="O53" t="str">
            <v>au Directeur Général du CHUV</v>
          </cell>
          <cell r="P53" t="str">
            <v>la Direction des constructions, ingénierie, technique &amp; sécurité, propose</v>
          </cell>
          <cell r="Q53" t="str">
            <v>P. Eckert</v>
          </cell>
          <cell r="R53" t="str">
            <v xml:space="preserve"> </v>
          </cell>
        </row>
        <row r="54">
          <cell r="G54" t="str">
            <v>2/Services/F/FAUX</v>
          </cell>
          <cell r="H54" t="str">
            <v>Président-e de la ComPro</v>
          </cell>
          <cell r="I54" t="str">
            <v>Chef-fe de projet</v>
          </cell>
          <cell r="J54" t="str">
            <v>Directeur adj. CIT-S</v>
          </cell>
          <cell r="K54" t="str">
            <v>Directeur Général du CHUV</v>
          </cell>
          <cell r="L54" t="str">
            <v>Directeur admin. et financier</v>
          </cell>
          <cell r="M54" t="str">
            <v/>
          </cell>
          <cell r="N54" t="str">
            <v>la Cheffe de département</v>
          </cell>
          <cell r="O54" t="str">
            <v>à la Cheffe de département</v>
          </cell>
          <cell r="P54" t="str">
            <v>le Directeur Général du CHUV, propose</v>
          </cell>
          <cell r="Q54" t="str">
            <v>R. Ruiz</v>
          </cell>
          <cell r="R54" t="str">
            <v xml:space="preserve"> </v>
          </cell>
        </row>
        <row r="55">
          <cell r="G55" t="str">
            <v>2/Services/F/FAUX</v>
          </cell>
          <cell r="H55" t="str">
            <v>Président-e de la ComPro</v>
          </cell>
          <cell r="I55" t="str">
            <v>Chef-fe de projet</v>
          </cell>
          <cell r="J55" t="str">
            <v>Directeur adj. CIT-S</v>
          </cell>
          <cell r="K55" t="str">
            <v>Directeur Général du CHUV</v>
          </cell>
          <cell r="L55" t="str">
            <v>Directeur admin. et financier</v>
          </cell>
          <cell r="M55" t="str">
            <v/>
          </cell>
          <cell r="N55" t="str">
            <v>la Cheffe de département</v>
          </cell>
          <cell r="O55" t="str">
            <v>Cheffe de département</v>
          </cell>
          <cell r="P55" t="str">
            <v>le Département de la santé et de l'action sociale</v>
          </cell>
          <cell r="Q55" t="str">
            <v>R. Ruiz</v>
          </cell>
          <cell r="R55" t="str">
            <v>après information préalable au Conseil d'Etat,
via une note explicative accompagnant la proposition d'adjudication.</v>
          </cell>
        </row>
        <row r="56">
          <cell r="G56" t="str">
            <v>2/Services/I/FAUX</v>
          </cell>
          <cell r="H56" t="str">
            <v>Président-e de la ComPro</v>
          </cell>
          <cell r="I56" t="str">
            <v>Chef-fe de projet</v>
          </cell>
          <cell r="J56" t="str">
            <v>Directeur adj. CIT-S</v>
          </cell>
          <cell r="K56" t="str">
            <v>Directeur Général du CHUV</v>
          </cell>
          <cell r="L56" t="str">
            <v>Directeur admin. et financier</v>
          </cell>
          <cell r="M56" t="str">
            <v/>
          </cell>
          <cell r="N56" t="str">
            <v>le Directeur Général du CHUV</v>
          </cell>
          <cell r="O56" t="str">
            <v>au Directeur Général du CHUV</v>
          </cell>
          <cell r="P56" t="str">
            <v>la Direction des constructions, ingénierie, technique &amp; sécurité, propose</v>
          </cell>
          <cell r="Q56" t="str">
            <v>P. Eckert</v>
          </cell>
          <cell r="R56" t="str">
            <v xml:space="preserve"> </v>
          </cell>
        </row>
        <row r="57">
          <cell r="G57" t="str">
            <v>2/Services/I/FAUX</v>
          </cell>
          <cell r="H57" t="str">
            <v>Président-e de la ComPro</v>
          </cell>
          <cell r="I57" t="str">
            <v>Chef-fe de projet</v>
          </cell>
          <cell r="J57" t="str">
            <v>Directeur adj. CIT-S</v>
          </cell>
          <cell r="K57" t="str">
            <v>Directeur Général du CHUV</v>
          </cell>
          <cell r="L57" t="str">
            <v>Directeur admin. et financier</v>
          </cell>
          <cell r="M57" t="str">
            <v/>
          </cell>
          <cell r="N57" t="str">
            <v>la Cheffe de département</v>
          </cell>
          <cell r="O57" t="str">
            <v>à la Cheffe de département</v>
          </cell>
          <cell r="P57" t="str">
            <v>le Directeur Général du CHUV, propose</v>
          </cell>
          <cell r="Q57" t="str">
            <v>R. Ruiz</v>
          </cell>
          <cell r="R57" t="str">
            <v xml:space="preserve"> </v>
          </cell>
        </row>
        <row r="58">
          <cell r="G58" t="str">
            <v>2/Services/I/FAUX</v>
          </cell>
          <cell r="H58" t="str">
            <v>Président-e de la ComPro</v>
          </cell>
          <cell r="I58" t="str">
            <v>Chef-fe de projet</v>
          </cell>
          <cell r="J58" t="str">
            <v>Directeur adj. CIT-S</v>
          </cell>
          <cell r="K58" t="str">
            <v>Directeur Général du CHUV</v>
          </cell>
          <cell r="L58" t="str">
            <v>Directeur admin. et financier</v>
          </cell>
          <cell r="M58" t="str">
            <v/>
          </cell>
          <cell r="N58" t="str">
            <v>la Cheffe de département</v>
          </cell>
          <cell r="O58" t="str">
            <v>Cheffe de département</v>
          </cell>
          <cell r="P58" t="str">
            <v>le Département de la santé et de l'action sociale</v>
          </cell>
          <cell r="Q58" t="str">
            <v>R. Ruiz</v>
          </cell>
          <cell r="R58" t="str">
            <v>après information préalable au Conseil d'Etat,
via une note explicative accompagnant la proposition d'adjudication.</v>
          </cell>
        </row>
        <row r="59">
          <cell r="G59" t="str">
            <v>2/Fournitures/F/FAUX</v>
          </cell>
          <cell r="H59" t="str">
            <v>Président-e de la ComPro</v>
          </cell>
          <cell r="I59" t="str">
            <v>Chef-fe de projet</v>
          </cell>
          <cell r="J59" t="str">
            <v>Directeur adj. CIT-S</v>
          </cell>
          <cell r="K59" t="str">
            <v>Directeur Général du CHUV</v>
          </cell>
          <cell r="L59" t="str">
            <v>Directeur admin. et financier</v>
          </cell>
          <cell r="M59" t="str">
            <v/>
          </cell>
          <cell r="N59" t="str">
            <v>le Directeur Général du CHUV</v>
          </cell>
          <cell r="O59" t="str">
            <v>au Directeur Général du CHUV</v>
          </cell>
          <cell r="P59" t="str">
            <v>la Direction des constructions, ingénierie, technique &amp; sécurité, propose</v>
          </cell>
          <cell r="Q59" t="str">
            <v>P. Eckert</v>
          </cell>
          <cell r="R59" t="str">
            <v xml:space="preserve"> </v>
          </cell>
        </row>
        <row r="60">
          <cell r="G60" t="str">
            <v>2/Fournitures/F/FAUX</v>
          </cell>
          <cell r="H60" t="str">
            <v>Président-e de la ComPro</v>
          </cell>
          <cell r="I60" t="str">
            <v>Chef-fe de projet</v>
          </cell>
          <cell r="J60" t="str">
            <v>Directeur adj. CIT-S</v>
          </cell>
          <cell r="K60" t="str">
            <v>Directeur Général du CHUV</v>
          </cell>
          <cell r="L60" t="str">
            <v>Directeur admin. et financier</v>
          </cell>
          <cell r="M60" t="str">
            <v/>
          </cell>
          <cell r="N60" t="str">
            <v>la Cheffe de département</v>
          </cell>
          <cell r="O60" t="str">
            <v>à la Cheffe de département</v>
          </cell>
          <cell r="P60" t="str">
            <v>le Directeur Général du CHUV, propose</v>
          </cell>
          <cell r="Q60" t="str">
            <v>R. Ruiz</v>
          </cell>
          <cell r="R60" t="str">
            <v xml:space="preserve"> </v>
          </cell>
        </row>
        <row r="61">
          <cell r="G61" t="str">
            <v>2/Fournitures/F/FAUX</v>
          </cell>
          <cell r="H61" t="str">
            <v>Président-e de la ComPro</v>
          </cell>
          <cell r="I61" t="str">
            <v>Chef-fe de projet</v>
          </cell>
          <cell r="J61" t="str">
            <v>Directeur adj. CIT-S</v>
          </cell>
          <cell r="K61" t="str">
            <v>Directeur Général du CHUV</v>
          </cell>
          <cell r="L61" t="str">
            <v>Directeur admin. et financier</v>
          </cell>
          <cell r="M61" t="str">
            <v/>
          </cell>
          <cell r="N61" t="str">
            <v>la Cheffe de département</v>
          </cell>
          <cell r="O61" t="str">
            <v>Cheffe de département</v>
          </cell>
          <cell r="P61" t="str">
            <v>le Département de la santé et de l'action sociale</v>
          </cell>
          <cell r="Q61" t="str">
            <v>R. Ruiz</v>
          </cell>
          <cell r="R61" t="str">
            <v>après information préalable au Conseil d'Etat,
via une note explicative accompagnant la proposition d'adjudication.</v>
          </cell>
        </row>
        <row r="62">
          <cell r="G62" t="str">
            <v>2/Fournitures/I/FAUX</v>
          </cell>
          <cell r="H62" t="str">
            <v>Président-e de la ComPro</v>
          </cell>
          <cell r="I62" t="str">
            <v>Chef-fe de projet</v>
          </cell>
          <cell r="J62" t="str">
            <v>Directeur adj. CIT-S</v>
          </cell>
          <cell r="K62" t="str">
            <v>Directeur Général du CHUV</v>
          </cell>
          <cell r="L62" t="str">
            <v>Directeur admin. et financier</v>
          </cell>
          <cell r="M62" t="str">
            <v/>
          </cell>
          <cell r="N62" t="str">
            <v>le Directeur Général du CHUV</v>
          </cell>
          <cell r="O62" t="str">
            <v>au Directeur Général du CHUV</v>
          </cell>
          <cell r="P62" t="str">
            <v>la Direction des constructions, ingénierie, technique &amp; sécurité, propose</v>
          </cell>
          <cell r="Q62" t="str">
            <v>P. Eckert</v>
          </cell>
          <cell r="R62" t="str">
            <v xml:space="preserve"> </v>
          </cell>
        </row>
        <row r="63">
          <cell r="G63" t="str">
            <v>2/Fournitures/I/FAUX</v>
          </cell>
          <cell r="H63" t="str">
            <v>Président-e de la ComPro</v>
          </cell>
          <cell r="I63" t="str">
            <v>Chef-fe de projet</v>
          </cell>
          <cell r="J63" t="str">
            <v>Directeur adj. CIT-S</v>
          </cell>
          <cell r="K63" t="str">
            <v>Directeur Général du CHUV</v>
          </cell>
          <cell r="L63" t="str">
            <v>Directeur admin. et financier</v>
          </cell>
          <cell r="M63" t="str">
            <v/>
          </cell>
          <cell r="N63" t="str">
            <v>la Cheffe de département</v>
          </cell>
          <cell r="O63" t="str">
            <v>à la Cheffe de département</v>
          </cell>
          <cell r="P63" t="str">
            <v>le Directeur Général du CHUV, propose</v>
          </cell>
          <cell r="Q63" t="str">
            <v>R. Ruiz</v>
          </cell>
          <cell r="R63" t="str">
            <v xml:space="preserve"> </v>
          </cell>
        </row>
        <row r="64">
          <cell r="G64" t="str">
            <v>2/Fournitures/I/FAUX</v>
          </cell>
          <cell r="H64" t="str">
            <v>Président-e de la ComPro</v>
          </cell>
          <cell r="I64" t="str">
            <v>Chef-fe de projet</v>
          </cell>
          <cell r="J64" t="str">
            <v>Directeur adj. CIT-S</v>
          </cell>
          <cell r="K64" t="str">
            <v>Directeur Général du CHUV</v>
          </cell>
          <cell r="L64" t="str">
            <v>Directeur admin. et financier</v>
          </cell>
          <cell r="M64" t="str">
            <v/>
          </cell>
          <cell r="N64" t="str">
            <v>la Cheffe de département</v>
          </cell>
          <cell r="O64" t="str">
            <v>Cheffe de département</v>
          </cell>
          <cell r="P64" t="str">
            <v>le Département de la santé et de l'action sociale</v>
          </cell>
          <cell r="Q64" t="str">
            <v>R. Ruiz</v>
          </cell>
          <cell r="R64" t="str">
            <v>après information préalable au Conseil d'Etat,
via une note explicative accompagnant la proposition d'adjudication.</v>
          </cell>
        </row>
        <row r="65">
          <cell r="G65" t="str">
            <v>3/Construction/F/FAUX</v>
          </cell>
          <cell r="H65" t="str">
            <v>Mandataire</v>
          </cell>
          <cell r="I65" t="str">
            <v>Chef-fe de projet</v>
          </cell>
          <cell r="J65" t="str">
            <v/>
          </cell>
          <cell r="K65" t="str">
            <v>Responsable 
du chef de projet</v>
          </cell>
          <cell r="L65" t="str">
            <v>Directrice Administrative</v>
          </cell>
          <cell r="M65" t="str">
            <v/>
          </cell>
          <cell r="N65" t="str">
            <v xml:space="preserve">le Directeur adj. CIT-S  </v>
          </cell>
          <cell r="O65" t="str">
            <v xml:space="preserve">au Directeur adj. CIT-S </v>
          </cell>
          <cell r="P65" t="str">
            <v>le/la Chef-fe de projet, propose</v>
          </cell>
          <cell r="Q65" t="str">
            <v>P.Louison</v>
          </cell>
          <cell r="R65" t="str">
            <v xml:space="preserve"> </v>
          </cell>
        </row>
        <row r="66">
          <cell r="G66" t="str">
            <v>3/Construction/F/FAUX</v>
          </cell>
          <cell r="H66" t="str">
            <v>Mandataire</v>
          </cell>
          <cell r="I66" t="str">
            <v>Chef-fe de projet</v>
          </cell>
          <cell r="J66" t="str">
            <v/>
          </cell>
          <cell r="K66" t="str">
            <v xml:space="preserve">Directeur adj. CIT-S </v>
          </cell>
          <cell r="L66" t="str">
            <v>Directeur admin. et financier</v>
          </cell>
          <cell r="M66" t="str">
            <v/>
          </cell>
          <cell r="N66" t="str">
            <v>le Directeur Général du CHUV</v>
          </cell>
          <cell r="O66" t="str">
            <v>au Directeur Général du CHUV</v>
          </cell>
          <cell r="P66" t="str">
            <v>la Direction des constructions, ingénierie, technique &amp; sécurité, propose</v>
          </cell>
          <cell r="Q66" t="str">
            <v>P. Eckert</v>
          </cell>
          <cell r="R66" t="str">
            <v xml:space="preserve"> </v>
          </cell>
        </row>
        <row r="67">
          <cell r="G67" t="str">
            <v>3/Construction/F/FAUX</v>
          </cell>
          <cell r="H67" t="str">
            <v>Mandataire</v>
          </cell>
          <cell r="I67" t="str">
            <v>Chef-fe de projet</v>
          </cell>
          <cell r="J67" t="str">
            <v>Directeur adj. CIT-S</v>
          </cell>
          <cell r="K67" t="str">
            <v>Directeur Général du CHUV</v>
          </cell>
          <cell r="L67" t="str">
            <v>Directeur admin. et financier</v>
          </cell>
          <cell r="M67" t="str">
            <v/>
          </cell>
          <cell r="N67" t="str">
            <v>la Cheffe de département</v>
          </cell>
          <cell r="O67" t="str">
            <v>à la Cheffe de département</v>
          </cell>
          <cell r="P67" t="str">
            <v>le Directeur Général du CHUV, propose</v>
          </cell>
          <cell r="Q67" t="str">
            <v>R. Ruiz</v>
          </cell>
          <cell r="R67" t="str">
            <v xml:space="preserve"> </v>
          </cell>
        </row>
        <row r="68">
          <cell r="G68" t="str">
            <v>3/Construction/F/FAUX</v>
          </cell>
          <cell r="H68" t="str">
            <v>Mandataire</v>
          </cell>
          <cell r="I68" t="str">
            <v>Chef-fe de projet</v>
          </cell>
          <cell r="J68" t="str">
            <v>Directeur adj. CIT-S</v>
          </cell>
          <cell r="K68" t="str">
            <v>Directeur Général du CHUV</v>
          </cell>
          <cell r="L68" t="str">
            <v>Directeur admin. et financier</v>
          </cell>
          <cell r="M68" t="str">
            <v/>
          </cell>
          <cell r="N68" t="str">
            <v>la Cheffe de département</v>
          </cell>
          <cell r="O68" t="str">
            <v>Cheffe de département</v>
          </cell>
          <cell r="P68" t="str">
            <v>le Département de la santé et de l'action sociale</v>
          </cell>
          <cell r="Q68" t="str">
            <v>R. Ruiz</v>
          </cell>
          <cell r="R68" t="str">
            <v>après information préalable au Conseil d'Etat, 
via une note explicative accompagnant la proposition d'adjudication.</v>
          </cell>
        </row>
        <row r="69">
          <cell r="G69" t="str">
            <v>3/Construction/I/FAUX</v>
          </cell>
          <cell r="H69" t="str">
            <v>Mandataire</v>
          </cell>
          <cell r="I69" t="str">
            <v>Chef-fe de projet</v>
          </cell>
          <cell r="J69" t="str">
            <v/>
          </cell>
          <cell r="K69" t="str">
            <v>Responsable 
du chef de projet</v>
          </cell>
          <cell r="L69" t="str">
            <v>Directrice Administrative</v>
          </cell>
          <cell r="M69" t="str">
            <v/>
          </cell>
          <cell r="N69" t="str">
            <v xml:space="preserve">le Directeur adj. CIT-S  </v>
          </cell>
          <cell r="O69" t="str">
            <v xml:space="preserve">au Directeur adj. CIT-S </v>
          </cell>
          <cell r="P69" t="str">
            <v>la Commission de projet, propose</v>
          </cell>
          <cell r="Q69" t="str">
            <v>P.Louison</v>
          </cell>
          <cell r="R69" t="str">
            <v xml:space="preserve"> </v>
          </cell>
        </row>
        <row r="70">
          <cell r="G70" t="str">
            <v>3/Construction/I/FAUX</v>
          </cell>
          <cell r="H70" t="str">
            <v>Mandataire</v>
          </cell>
          <cell r="I70" t="str">
            <v>Chef-fe de projet</v>
          </cell>
          <cell r="J70" t="str">
            <v/>
          </cell>
          <cell r="K70" t="str">
            <v xml:space="preserve">Directeur adj. CIT-S </v>
          </cell>
          <cell r="L70" t="str">
            <v>Directeur admin. et financier</v>
          </cell>
          <cell r="M70" t="str">
            <v/>
          </cell>
          <cell r="N70" t="str">
            <v>le Directeur Général du CHUV</v>
          </cell>
          <cell r="O70" t="str">
            <v>au Directeur Général du CHUV</v>
          </cell>
          <cell r="P70" t="str">
            <v>la Direction des constructions, ingénierie, technique &amp; sécurité, propose</v>
          </cell>
          <cell r="Q70" t="str">
            <v>P. Eckert</v>
          </cell>
          <cell r="R70" t="str">
            <v xml:space="preserve"> </v>
          </cell>
        </row>
        <row r="71">
          <cell r="G71" t="str">
            <v>3/Construction/I/FAUX</v>
          </cell>
          <cell r="H71" t="str">
            <v>Mandataire</v>
          </cell>
          <cell r="I71" t="str">
            <v>Chef-fe de projet</v>
          </cell>
          <cell r="J71" t="str">
            <v>Directeur adj. CIT-S</v>
          </cell>
          <cell r="K71" t="str">
            <v>Directeur Général du CHUV</v>
          </cell>
          <cell r="L71" t="str">
            <v>Directeur admin. et financier</v>
          </cell>
          <cell r="M71" t="str">
            <v/>
          </cell>
          <cell r="N71" t="str">
            <v>la Cheffe de département</v>
          </cell>
          <cell r="O71" t="str">
            <v>à la Cheffe de département</v>
          </cell>
          <cell r="P71" t="str">
            <v>le Directeur Général du CHUV, propose</v>
          </cell>
          <cell r="Q71" t="str">
            <v>R. Ruiz</v>
          </cell>
          <cell r="R71" t="str">
            <v xml:space="preserve"> </v>
          </cell>
        </row>
        <row r="72">
          <cell r="G72" t="str">
            <v>3/Construction/I/FAUX</v>
          </cell>
          <cell r="H72" t="str">
            <v>Mandataire</v>
          </cell>
          <cell r="I72" t="str">
            <v>Chef-fe de projet</v>
          </cell>
          <cell r="J72" t="str">
            <v>Directeur adj. CIT-S</v>
          </cell>
          <cell r="K72" t="str">
            <v>Directeur Général du CHUV</v>
          </cell>
          <cell r="L72" t="str">
            <v>Directeur admin. et financier</v>
          </cell>
          <cell r="M72" t="str">
            <v/>
          </cell>
          <cell r="N72" t="str">
            <v>la Cheffe de département</v>
          </cell>
          <cell r="O72" t="str">
            <v>Cheffe de département</v>
          </cell>
          <cell r="P72" t="str">
            <v>le Département de la santé et de l'action sociale</v>
          </cell>
          <cell r="Q72" t="str">
            <v>R. Ruiz</v>
          </cell>
          <cell r="R72" t="str">
            <v>après information préalable au Conseil d'Etat,
via une note explicative accompagnant la proposition d'adjudication.</v>
          </cell>
        </row>
        <row r="73">
          <cell r="G73" t="str">
            <v>3/Services/F/FAUX</v>
          </cell>
          <cell r="H73" t="str">
            <v>Mandataire</v>
          </cell>
          <cell r="I73" t="str">
            <v>Chef-fe de projet</v>
          </cell>
          <cell r="J73" t="str">
            <v/>
          </cell>
          <cell r="K73" t="str">
            <v xml:space="preserve">Directeur adj. CIT-S </v>
          </cell>
          <cell r="L73" t="str">
            <v>Directeur admin. et financier</v>
          </cell>
          <cell r="M73" t="str">
            <v/>
          </cell>
          <cell r="N73" t="str">
            <v>le Directeur Général du CHUV</v>
          </cell>
          <cell r="O73" t="str">
            <v>au Directeur Général du CHUV</v>
          </cell>
          <cell r="P73" t="str">
            <v>la Direction des constructions, ingénierie, technique &amp; sécurité, propose</v>
          </cell>
          <cell r="Q73" t="str">
            <v>P. Eckert</v>
          </cell>
          <cell r="R73" t="str">
            <v xml:space="preserve"> </v>
          </cell>
        </row>
        <row r="74">
          <cell r="G74" t="str">
            <v>3/Services/F/FAUX</v>
          </cell>
          <cell r="H74" t="str">
            <v>Mandataire</v>
          </cell>
          <cell r="I74" t="str">
            <v>Chef-fe de projet</v>
          </cell>
          <cell r="J74" t="str">
            <v>Directeur adj. CIT-S</v>
          </cell>
          <cell r="K74" t="str">
            <v>Directeur Général du CHUV</v>
          </cell>
          <cell r="L74" t="str">
            <v>Directeur admin. et financier</v>
          </cell>
          <cell r="M74" t="str">
            <v/>
          </cell>
          <cell r="N74" t="str">
            <v>la Cheffe de département</v>
          </cell>
          <cell r="O74" t="str">
            <v>à la Cheffe de département</v>
          </cell>
          <cell r="P74" t="str">
            <v>le Directeur Général du CHUV, propose</v>
          </cell>
          <cell r="Q74" t="str">
            <v>R. Ruiz</v>
          </cell>
          <cell r="R74" t="str">
            <v xml:space="preserve"> </v>
          </cell>
        </row>
        <row r="75">
          <cell r="G75" t="str">
            <v>3/Services/F/FAUX</v>
          </cell>
          <cell r="H75" t="str">
            <v>Mandataire</v>
          </cell>
          <cell r="I75" t="str">
            <v>Chef-fe de projet</v>
          </cell>
          <cell r="J75" t="str">
            <v>Directeur adj. CIT-S</v>
          </cell>
          <cell r="K75" t="str">
            <v>Directeur Général du CHUV</v>
          </cell>
          <cell r="L75" t="str">
            <v>Directeur admin. et financier</v>
          </cell>
          <cell r="M75" t="str">
            <v/>
          </cell>
          <cell r="N75" t="str">
            <v>la Cheffe de département</v>
          </cell>
          <cell r="O75" t="str">
            <v>Cheffe de département</v>
          </cell>
          <cell r="P75" t="str">
            <v>le Département de la santé et de l'action sociale</v>
          </cell>
          <cell r="Q75" t="str">
            <v>R. Ruiz</v>
          </cell>
          <cell r="R75" t="str">
            <v>après information préalable au Conseil d'Etat,
via une note explicative accompagnant la proposition d'adjudication.</v>
          </cell>
        </row>
        <row r="76">
          <cell r="G76" t="str">
            <v>3/Services/I/FAUX</v>
          </cell>
          <cell r="H76" t="str">
            <v>Mandataire</v>
          </cell>
          <cell r="I76" t="str">
            <v>Chef-fe de projet</v>
          </cell>
          <cell r="J76" t="str">
            <v/>
          </cell>
          <cell r="K76" t="str">
            <v xml:space="preserve">Directeur adj. CIT-S </v>
          </cell>
          <cell r="L76" t="str">
            <v>Directeur admin. et financier</v>
          </cell>
          <cell r="M76" t="str">
            <v/>
          </cell>
          <cell r="N76" t="str">
            <v>le Directeur Général du CHUV</v>
          </cell>
          <cell r="O76" t="str">
            <v>au Directeur Général du CHUV</v>
          </cell>
          <cell r="P76" t="str">
            <v>la Direction des constructions, ingénierie, technique &amp; sécurité, propose</v>
          </cell>
          <cell r="Q76" t="str">
            <v>P. Eckert</v>
          </cell>
          <cell r="R76" t="str">
            <v xml:space="preserve"> </v>
          </cell>
        </row>
        <row r="77">
          <cell r="G77" t="str">
            <v>3/Services/I/FAUX</v>
          </cell>
          <cell r="H77" t="str">
            <v>Mandataire</v>
          </cell>
          <cell r="I77" t="str">
            <v>Chef-fe de projet</v>
          </cell>
          <cell r="J77" t="str">
            <v>Directeur adj. CIT-S</v>
          </cell>
          <cell r="K77" t="str">
            <v>Directeur Général du CHUV</v>
          </cell>
          <cell r="L77" t="str">
            <v>Directeur admin. et financier</v>
          </cell>
          <cell r="M77" t="str">
            <v/>
          </cell>
          <cell r="N77" t="str">
            <v>la Cheffe de département</v>
          </cell>
          <cell r="O77" t="str">
            <v>à la Cheffe de département</v>
          </cell>
          <cell r="P77" t="str">
            <v>le Directeur Général du CHUV, propose</v>
          </cell>
          <cell r="Q77" t="str">
            <v>R. Ruiz</v>
          </cell>
          <cell r="R77" t="str">
            <v xml:space="preserve"> </v>
          </cell>
        </row>
        <row r="78">
          <cell r="G78" t="str">
            <v>3/Services/I/FAUX</v>
          </cell>
          <cell r="H78" t="str">
            <v>Mandataire</v>
          </cell>
          <cell r="I78" t="str">
            <v>Chef-fe de projet</v>
          </cell>
          <cell r="J78" t="str">
            <v>Directeur adj. CIT-S</v>
          </cell>
          <cell r="K78" t="str">
            <v>Directeur Général du CHUV</v>
          </cell>
          <cell r="L78" t="str">
            <v>Directeur admin. et financier</v>
          </cell>
          <cell r="M78" t="str">
            <v/>
          </cell>
          <cell r="N78" t="str">
            <v>la Cheffe de département</v>
          </cell>
          <cell r="O78" t="str">
            <v>Cheffe de département</v>
          </cell>
          <cell r="P78" t="str">
            <v>le Département de la santé et de l'action sociale</v>
          </cell>
          <cell r="Q78" t="str">
            <v>R. Ruiz</v>
          </cell>
          <cell r="R78" t="str">
            <v>après information préalable au Conseil d'Etat,
via une note explicative accompagnant la proposition d'adjudication.</v>
          </cell>
        </row>
        <row r="79">
          <cell r="G79" t="str">
            <v>3/Fournitures/F/FAUX</v>
          </cell>
          <cell r="H79" t="str">
            <v>Mandataire</v>
          </cell>
          <cell r="I79" t="str">
            <v>Chef-fe de projet</v>
          </cell>
          <cell r="J79" t="str">
            <v/>
          </cell>
          <cell r="K79" t="str">
            <v xml:space="preserve">Directeur adj. CIT-S </v>
          </cell>
          <cell r="L79" t="str">
            <v>Directeur admin. et financier</v>
          </cell>
          <cell r="M79" t="str">
            <v/>
          </cell>
          <cell r="N79" t="str">
            <v>le Directeur Général du CHUV</v>
          </cell>
          <cell r="O79" t="str">
            <v>au Directeur Général du CHUV</v>
          </cell>
          <cell r="P79" t="str">
            <v>la Direction des constructions, ingénierie, technique &amp; sécurité, propose</v>
          </cell>
          <cell r="Q79" t="str">
            <v>P. Eckert</v>
          </cell>
          <cell r="R79" t="str">
            <v xml:space="preserve"> </v>
          </cell>
        </row>
        <row r="80">
          <cell r="G80" t="str">
            <v>3/Fournitures/F/FAUX</v>
          </cell>
          <cell r="H80" t="str">
            <v>Mandataire</v>
          </cell>
          <cell r="I80" t="str">
            <v>Chef-fe de projet</v>
          </cell>
          <cell r="J80" t="str">
            <v>Directeur adj. CIT-S</v>
          </cell>
          <cell r="K80" t="str">
            <v>Directeur Général du CHUV</v>
          </cell>
          <cell r="L80" t="str">
            <v>Directeur admin. et financier</v>
          </cell>
          <cell r="M80" t="str">
            <v/>
          </cell>
          <cell r="N80" t="str">
            <v>la Cheffe de département</v>
          </cell>
          <cell r="O80" t="str">
            <v>à la Cheffe de département</v>
          </cell>
          <cell r="P80" t="str">
            <v>le Directeur Général du CHUV, propose</v>
          </cell>
          <cell r="Q80" t="str">
            <v>R. Ruiz</v>
          </cell>
          <cell r="R80" t="str">
            <v xml:space="preserve"> </v>
          </cell>
        </row>
        <row r="81">
          <cell r="G81" t="str">
            <v>3/Fournitures/F/FAUX</v>
          </cell>
          <cell r="H81" t="str">
            <v>Mandataire</v>
          </cell>
          <cell r="I81" t="str">
            <v>Chef-fe de projet</v>
          </cell>
          <cell r="J81" t="str">
            <v>Directeur adj. CIT-S</v>
          </cell>
          <cell r="K81" t="str">
            <v>Directeur Général du CHUV</v>
          </cell>
          <cell r="L81" t="str">
            <v>Directeur admin. et financier</v>
          </cell>
          <cell r="M81" t="str">
            <v/>
          </cell>
          <cell r="N81" t="str">
            <v>la Cheffe de département</v>
          </cell>
          <cell r="O81" t="str">
            <v>Cheffe de département</v>
          </cell>
          <cell r="P81" t="str">
            <v>le Département de la santé et de l'action sociale</v>
          </cell>
          <cell r="Q81" t="str">
            <v>R. Ruiz</v>
          </cell>
          <cell r="R81" t="str">
            <v>après information préalable au Conseil d'Etat,
via une note explicative accompagnant la proposition d'adjudication.</v>
          </cell>
        </row>
        <row r="82">
          <cell r="G82" t="str">
            <v>3/Fournitures/I/FAUX</v>
          </cell>
          <cell r="H82" t="str">
            <v>Mandataire</v>
          </cell>
          <cell r="I82" t="str">
            <v>Chef-fe de projet</v>
          </cell>
          <cell r="J82" t="str">
            <v/>
          </cell>
          <cell r="K82" t="str">
            <v xml:space="preserve">Directeur adj. CIT-S </v>
          </cell>
          <cell r="L82" t="str">
            <v>Directeur admin. et financier</v>
          </cell>
          <cell r="M82" t="str">
            <v/>
          </cell>
          <cell r="N82" t="str">
            <v>le Directeur Général du CHUV</v>
          </cell>
          <cell r="O82" t="str">
            <v>au Directeur Général du CHUV</v>
          </cell>
          <cell r="P82" t="str">
            <v>la Direction des constructions, ingénierie, technique &amp; sécurité, propose</v>
          </cell>
          <cell r="Q82" t="str">
            <v>P. Eckert</v>
          </cell>
          <cell r="R82" t="str">
            <v xml:space="preserve"> </v>
          </cell>
        </row>
        <row r="83">
          <cell r="G83" t="str">
            <v>3/Fournitures/I/FAUX</v>
          </cell>
          <cell r="H83" t="str">
            <v>Mandataire</v>
          </cell>
          <cell r="I83" t="str">
            <v>Chef-fe de projet</v>
          </cell>
          <cell r="J83" t="str">
            <v>Directeur adj. CIT-S</v>
          </cell>
          <cell r="K83" t="str">
            <v>Directeur Général du CHUV</v>
          </cell>
          <cell r="L83" t="str">
            <v>Directeur admin. et financier</v>
          </cell>
          <cell r="M83" t="str">
            <v/>
          </cell>
          <cell r="N83" t="str">
            <v>la Cheffe de département</v>
          </cell>
          <cell r="O83" t="str">
            <v>à la Cheffe de département</v>
          </cell>
          <cell r="P83" t="str">
            <v>le Directeur Général du CHUV, propose</v>
          </cell>
          <cell r="Q83" t="str">
            <v>R. Ruiz</v>
          </cell>
          <cell r="R83" t="str">
            <v xml:space="preserve"> </v>
          </cell>
        </row>
        <row r="84">
          <cell r="G84" t="str">
            <v>3/Fournitures/I/FAUX</v>
          </cell>
          <cell r="H84" t="str">
            <v>Mandataire</v>
          </cell>
          <cell r="I84" t="str">
            <v>Chef-fe de projet</v>
          </cell>
          <cell r="J84" t="str">
            <v>Directeur adj. CIT-S</v>
          </cell>
          <cell r="K84" t="str">
            <v>Directeur Général du CHUV</v>
          </cell>
          <cell r="L84" t="str">
            <v>Directeur admin. et financier</v>
          </cell>
          <cell r="M84" t="str">
            <v/>
          </cell>
          <cell r="N84" t="str">
            <v>la Cheffe de département</v>
          </cell>
          <cell r="O84" t="str">
            <v>Cheffe de département</v>
          </cell>
          <cell r="P84" t="str">
            <v>le Département de la santé et de l'action sociale</v>
          </cell>
          <cell r="Q84" t="str">
            <v>R. Ruiz</v>
          </cell>
          <cell r="R84" t="str">
            <v>après information préalable au Conseil d'Etat,
via une note explicative accompagnant la proposition d'adjudication.</v>
          </cell>
        </row>
        <row r="85">
          <cell r="G85" t="str">
            <v>4/Construction/F/FAUX</v>
          </cell>
          <cell r="H85" t="str">
            <v>Mandataire</v>
          </cell>
          <cell r="I85" t="str">
            <v>Président-e de la ComPro</v>
          </cell>
          <cell r="J85" t="str">
            <v>Chef-fe de projet</v>
          </cell>
          <cell r="K85" t="str">
            <v>Responsable 
du chef de projet</v>
          </cell>
          <cell r="L85" t="str">
            <v>Directrice Administrative</v>
          </cell>
          <cell r="M85" t="str">
            <v/>
          </cell>
          <cell r="N85" t="str">
            <v>le Directeur adj. CIT-S  via la Commission de Projet</v>
          </cell>
          <cell r="O85" t="str">
            <v xml:space="preserve">au Directeur adj. CIT-S </v>
          </cell>
          <cell r="P85" t="str">
            <v>la Commission de projet, propose</v>
          </cell>
          <cell r="Q85" t="str">
            <v>P.Louison</v>
          </cell>
          <cell r="R85" t="str">
            <v xml:space="preserve"> </v>
          </cell>
        </row>
        <row r="86">
          <cell r="G86" t="str">
            <v>4/Construction/F/FAUX</v>
          </cell>
          <cell r="H86" t="str">
            <v>Mandataire</v>
          </cell>
          <cell r="I86" t="str">
            <v>Président-e de la ComPro</v>
          </cell>
          <cell r="J86" t="str">
            <v>Chef-fe de projet</v>
          </cell>
          <cell r="K86" t="str">
            <v xml:space="preserve">Directeur adj. CIT-S </v>
          </cell>
          <cell r="L86" t="str">
            <v>Directeur admin. et financier</v>
          </cell>
          <cell r="M86" t="str">
            <v/>
          </cell>
          <cell r="N86" t="str">
            <v>le Directeur Général du CHUV</v>
          </cell>
          <cell r="O86" t="str">
            <v>au Directeur Général du CHUV</v>
          </cell>
          <cell r="P86" t="str">
            <v>la Direction des constructions, ingénierie, technique &amp; sécurité, propose</v>
          </cell>
          <cell r="Q86" t="str">
            <v>P. Eckert</v>
          </cell>
          <cell r="R86" t="str">
            <v xml:space="preserve"> </v>
          </cell>
        </row>
        <row r="87">
          <cell r="G87" t="str">
            <v>4/Construction/F/FAUX</v>
          </cell>
          <cell r="H87" t="str">
            <v>Mandataire</v>
          </cell>
          <cell r="I87" t="str">
            <v>Président-e de la ComPro</v>
          </cell>
          <cell r="J87" t="str">
            <v>Chef-fe de projet</v>
          </cell>
          <cell r="K87" t="str">
            <v>Directeur Général du CHUV</v>
          </cell>
          <cell r="L87" t="str">
            <v xml:space="preserve">Directeur adj. CIT-S </v>
          </cell>
          <cell r="M87" t="str">
            <v>Directeur admin. et financier</v>
          </cell>
          <cell r="N87" t="str">
            <v>la Cheffe de département</v>
          </cell>
          <cell r="O87" t="str">
            <v>à la Cheffe de département</v>
          </cell>
          <cell r="P87" t="str">
            <v>le Directeur Général du CHUV, propose</v>
          </cell>
          <cell r="Q87" t="str">
            <v>R. Ruiz</v>
          </cell>
          <cell r="R87" t="str">
            <v xml:space="preserve"> </v>
          </cell>
        </row>
        <row r="88">
          <cell r="G88" t="str">
            <v>4/Construction/F/FAUX</v>
          </cell>
          <cell r="H88" t="str">
            <v>Mandataire</v>
          </cell>
          <cell r="I88" t="str">
            <v>Président-e de la ComPro</v>
          </cell>
          <cell r="J88" t="str">
            <v>Chef-fe de projet</v>
          </cell>
          <cell r="K88" t="str">
            <v>Directeur Général du CHUV</v>
          </cell>
          <cell r="L88" t="str">
            <v xml:space="preserve">Directeur adj. CIT-S </v>
          </cell>
          <cell r="M88" t="str">
            <v>Directeur admin. et financier</v>
          </cell>
          <cell r="N88" t="str">
            <v>la Cheffe de département</v>
          </cell>
          <cell r="O88" t="str">
            <v>Cheffe de département</v>
          </cell>
          <cell r="P88" t="str">
            <v>le Département de la santé et de l'action sociale</v>
          </cell>
          <cell r="Q88" t="str">
            <v>R. Ruiz</v>
          </cell>
          <cell r="R88" t="str">
            <v>après information préalable au Conseil d'Etat, 
via une note explicative accompagnant la proposition d'adjudication.</v>
          </cell>
        </row>
        <row r="89">
          <cell r="G89" t="str">
            <v>4/Construction/I/FAUX</v>
          </cell>
          <cell r="H89" t="str">
            <v>Mandataire</v>
          </cell>
          <cell r="I89" t="str">
            <v>Président-e de la ComPro</v>
          </cell>
          <cell r="J89" t="str">
            <v>Chef-fe de projet</v>
          </cell>
          <cell r="K89" t="str">
            <v>Responsable 
du chef de projet</v>
          </cell>
          <cell r="L89" t="str">
            <v>Directrice Administrative</v>
          </cell>
          <cell r="M89" t="str">
            <v/>
          </cell>
          <cell r="N89" t="str">
            <v>le Directeur adj. CIT-S  via la Commission de Projet</v>
          </cell>
          <cell r="O89" t="str">
            <v xml:space="preserve">au Directeur adj. CIT-S </v>
          </cell>
          <cell r="P89" t="str">
            <v>la Commission de projet, propose</v>
          </cell>
          <cell r="Q89" t="str">
            <v>P.Louison</v>
          </cell>
          <cell r="R89" t="str">
            <v xml:space="preserve"> </v>
          </cell>
        </row>
        <row r="90">
          <cell r="G90" t="str">
            <v>4/Construction/I/FAUX</v>
          </cell>
          <cell r="H90" t="str">
            <v>Mandataire</v>
          </cell>
          <cell r="I90" t="str">
            <v>Président-e de la ComPro</v>
          </cell>
          <cell r="J90" t="str">
            <v>Chef-fe de projet</v>
          </cell>
          <cell r="K90" t="str">
            <v xml:space="preserve">Directeur adj. CIT-S </v>
          </cell>
          <cell r="L90" t="str">
            <v>Directeur admin. et financier</v>
          </cell>
          <cell r="M90" t="str">
            <v/>
          </cell>
          <cell r="N90" t="str">
            <v>le Directeur Général du CHUV</v>
          </cell>
          <cell r="O90" t="str">
            <v>au Directeur Général du CHUV</v>
          </cell>
          <cell r="P90" t="str">
            <v>la Direction des constructions, ingénierie, technique &amp; sécurité, propose</v>
          </cell>
          <cell r="Q90" t="str">
            <v>P. Eckert</v>
          </cell>
          <cell r="R90" t="str">
            <v xml:space="preserve"> </v>
          </cell>
        </row>
        <row r="91">
          <cell r="G91" t="str">
            <v>4/Construction/I/FAUX</v>
          </cell>
          <cell r="H91" t="str">
            <v>Mandataire</v>
          </cell>
          <cell r="I91" t="str">
            <v>Président-e de la ComPro</v>
          </cell>
          <cell r="J91" t="str">
            <v>Chef-fe de projet</v>
          </cell>
          <cell r="K91" t="str">
            <v>Directeur Général du CHUV</v>
          </cell>
          <cell r="L91" t="str">
            <v xml:space="preserve">Directeur adj. CIT-S </v>
          </cell>
          <cell r="M91" t="str">
            <v>Directeur admin. et financier</v>
          </cell>
          <cell r="N91" t="str">
            <v>la Cheffe de département</v>
          </cell>
          <cell r="O91" t="str">
            <v>à la Cheffe de département</v>
          </cell>
          <cell r="P91" t="str">
            <v>le Directeur Général du CHUV, propose</v>
          </cell>
          <cell r="Q91" t="str">
            <v>R. Ruiz</v>
          </cell>
          <cell r="R91" t="str">
            <v xml:space="preserve"> </v>
          </cell>
        </row>
        <row r="92">
          <cell r="G92" t="str">
            <v>4/Construction/I/FAUX</v>
          </cell>
          <cell r="H92" t="str">
            <v>Mandataire</v>
          </cell>
          <cell r="I92" t="str">
            <v>Président-e de la ComPro</v>
          </cell>
          <cell r="J92" t="str">
            <v>Chef-fe de projet</v>
          </cell>
          <cell r="K92" t="str">
            <v>Directeur Général du CHUV</v>
          </cell>
          <cell r="L92" t="str">
            <v xml:space="preserve">Directeur adj. CIT-S </v>
          </cell>
          <cell r="M92" t="str">
            <v>Directeur admin. et financier</v>
          </cell>
          <cell r="N92" t="str">
            <v>la Cheffe de département</v>
          </cell>
          <cell r="O92" t="str">
            <v>Cheffe de département</v>
          </cell>
          <cell r="P92" t="str">
            <v>le Département de la santé et de l'action sociale</v>
          </cell>
          <cell r="Q92" t="str">
            <v>R. Ruiz</v>
          </cell>
          <cell r="R92" t="str">
            <v>après information préalable au Conseil d'Etat,
via une note explicative accompagnant la proposition d'adjudication.</v>
          </cell>
        </row>
        <row r="93">
          <cell r="G93" t="str">
            <v>4/Services/F/FAUX</v>
          </cell>
          <cell r="H93" t="str">
            <v>Mandataire</v>
          </cell>
          <cell r="I93" t="str">
            <v>Président-e de la ComPro</v>
          </cell>
          <cell r="J93" t="str">
            <v>Chef-fe de projet</v>
          </cell>
          <cell r="K93" t="str">
            <v xml:space="preserve">Directeur adj. CIT-S </v>
          </cell>
          <cell r="L93" t="str">
            <v>Directeur admin. et financier</v>
          </cell>
          <cell r="M93" t="str">
            <v/>
          </cell>
          <cell r="N93" t="str">
            <v>le Directeur Général du CHUV</v>
          </cell>
          <cell r="O93" t="str">
            <v>au Directeur Général du CHUV</v>
          </cell>
          <cell r="P93" t="str">
            <v>la Direction des constructions, ingénierie, technique &amp; sécurité, propose</v>
          </cell>
          <cell r="Q93" t="str">
            <v>P. Eckert</v>
          </cell>
          <cell r="R93" t="str">
            <v xml:space="preserve"> </v>
          </cell>
        </row>
        <row r="94">
          <cell r="G94" t="str">
            <v>4/Services/F/FAUX</v>
          </cell>
          <cell r="H94" t="str">
            <v>Mandataire</v>
          </cell>
          <cell r="I94" t="str">
            <v>Président-e de la ComPro</v>
          </cell>
          <cell r="J94" t="str">
            <v>Chef-fe de projet</v>
          </cell>
          <cell r="K94" t="str">
            <v>Directeur Général du CHUV</v>
          </cell>
          <cell r="L94" t="str">
            <v xml:space="preserve">Directeur adj. CIT-S </v>
          </cell>
          <cell r="M94" t="str">
            <v>Directeur admin. et financier</v>
          </cell>
          <cell r="N94" t="str">
            <v>la Cheffe de département</v>
          </cell>
          <cell r="O94" t="str">
            <v>à la Cheffe de département</v>
          </cell>
          <cell r="P94" t="str">
            <v>le Directeur Général du CHUV, propose</v>
          </cell>
          <cell r="Q94" t="str">
            <v>R. Ruiz</v>
          </cell>
          <cell r="R94" t="str">
            <v xml:space="preserve"> </v>
          </cell>
        </row>
        <row r="95">
          <cell r="G95" t="str">
            <v>4/Services/F/FAUX</v>
          </cell>
          <cell r="H95" t="str">
            <v>Mandataire</v>
          </cell>
          <cell r="I95" t="str">
            <v>Président-e de la ComPro</v>
          </cell>
          <cell r="J95" t="str">
            <v>Chef-fe de projet</v>
          </cell>
          <cell r="K95" t="str">
            <v>Directeur Général du CHUV</v>
          </cell>
          <cell r="L95" t="str">
            <v xml:space="preserve">Directeur adj. CIT-S </v>
          </cell>
          <cell r="M95" t="str">
            <v>Directeur admin. et financier</v>
          </cell>
          <cell r="N95" t="str">
            <v>la Cheffe de département</v>
          </cell>
          <cell r="O95" t="str">
            <v>Cheffe de département</v>
          </cell>
          <cell r="P95" t="str">
            <v>le Département de la santé et de l'action sociale</v>
          </cell>
          <cell r="Q95" t="str">
            <v>R. Ruiz</v>
          </cell>
          <cell r="R95" t="str">
            <v>après information préalable au Conseil d'Etat,
via une note explicative accompagnant la proposition d'adjudication.</v>
          </cell>
        </row>
        <row r="96">
          <cell r="G96" t="str">
            <v>4/Services/I/FAUX</v>
          </cell>
          <cell r="H96" t="str">
            <v>Mandataire</v>
          </cell>
          <cell r="I96" t="str">
            <v>Président-e de la ComPro</v>
          </cell>
          <cell r="J96" t="str">
            <v>Chef-fe de projet</v>
          </cell>
          <cell r="K96" t="str">
            <v xml:space="preserve">Directeur adj. CIT-S </v>
          </cell>
          <cell r="L96" t="str">
            <v>Directeur admin. et financier</v>
          </cell>
          <cell r="M96" t="str">
            <v/>
          </cell>
          <cell r="N96" t="str">
            <v>le Directeur Général du CHUV</v>
          </cell>
          <cell r="O96" t="str">
            <v>au Directeur Général du CHUV</v>
          </cell>
          <cell r="P96" t="str">
            <v>la Direction des constructions, ingénierie, technique &amp; sécurité, propose</v>
          </cell>
          <cell r="Q96" t="str">
            <v>P. Eckert</v>
          </cell>
          <cell r="R96" t="str">
            <v xml:space="preserve"> </v>
          </cell>
        </row>
        <row r="97">
          <cell r="G97" t="str">
            <v>4/Services/I/FAUX</v>
          </cell>
          <cell r="H97" t="str">
            <v>Mandataire</v>
          </cell>
          <cell r="I97" t="str">
            <v>Président-e de la ComPro</v>
          </cell>
          <cell r="J97" t="str">
            <v>Chef-fe de projet</v>
          </cell>
          <cell r="K97" t="str">
            <v>Directeur Général du CHUV</v>
          </cell>
          <cell r="L97" t="str">
            <v xml:space="preserve">Directeur adj. CIT-S </v>
          </cell>
          <cell r="M97" t="str">
            <v>Directeur admin. et financier</v>
          </cell>
          <cell r="N97" t="str">
            <v>la Cheffe de département</v>
          </cell>
          <cell r="O97" t="str">
            <v>à la Cheffe de département</v>
          </cell>
          <cell r="P97" t="str">
            <v>le Directeur Général du CHUV, propose</v>
          </cell>
          <cell r="Q97" t="str">
            <v>R. Ruiz</v>
          </cell>
          <cell r="R97" t="str">
            <v xml:space="preserve"> </v>
          </cell>
        </row>
        <row r="98">
          <cell r="G98" t="str">
            <v>4/Services/I/FAUX</v>
          </cell>
          <cell r="H98" t="str">
            <v>Mandataire</v>
          </cell>
          <cell r="I98" t="str">
            <v>Président-e de la ComPro</v>
          </cell>
          <cell r="J98" t="str">
            <v>Chef-fe de projet</v>
          </cell>
          <cell r="K98" t="str">
            <v>Directeur Général du CHUV</v>
          </cell>
          <cell r="L98" t="str">
            <v xml:space="preserve">Directeur adj. CIT-S </v>
          </cell>
          <cell r="M98" t="str">
            <v>Directeur admin. et financier</v>
          </cell>
          <cell r="N98" t="str">
            <v>la Cheffe de département</v>
          </cell>
          <cell r="O98" t="str">
            <v>Cheffe de département</v>
          </cell>
          <cell r="P98" t="str">
            <v>le Département de la santé et de l'action sociale</v>
          </cell>
          <cell r="Q98" t="str">
            <v>R. Ruiz</v>
          </cell>
          <cell r="R98" t="str">
            <v>après information préalable au Conseil d'Etat,
via une note explicative accompagnant la proposition d'adjudication.</v>
          </cell>
        </row>
        <row r="99">
          <cell r="G99" t="str">
            <v>4/Fournitures/F/FAUX</v>
          </cell>
          <cell r="H99" t="str">
            <v>Mandataire</v>
          </cell>
          <cell r="I99" t="str">
            <v>Président-e de la ComPro</v>
          </cell>
          <cell r="J99" t="str">
            <v>Chef-fe de projet</v>
          </cell>
          <cell r="K99" t="str">
            <v xml:space="preserve">Directeur adj. CIT-S </v>
          </cell>
          <cell r="L99" t="str">
            <v>Directeur admin. et financier</v>
          </cell>
          <cell r="M99" t="str">
            <v/>
          </cell>
          <cell r="N99" t="str">
            <v>le Directeur Général du CHUV</v>
          </cell>
          <cell r="O99" t="str">
            <v>au Directeur Général du CHUV</v>
          </cell>
          <cell r="P99" t="str">
            <v>la Direction des constructions, ingénierie, technique &amp; sécurité, propose</v>
          </cell>
          <cell r="Q99" t="str">
            <v>P. Eckert</v>
          </cell>
          <cell r="R99" t="str">
            <v xml:space="preserve"> </v>
          </cell>
        </row>
        <row r="100">
          <cell r="G100" t="str">
            <v>4/Fournitures/F/FAUX</v>
          </cell>
          <cell r="H100" t="str">
            <v>Mandataire</v>
          </cell>
          <cell r="I100" t="str">
            <v>Président-e de la ComPro</v>
          </cell>
          <cell r="J100" t="str">
            <v>Chef-fe de projet</v>
          </cell>
          <cell r="K100" t="str">
            <v>Directeur Général du CHUV</v>
          </cell>
          <cell r="L100" t="str">
            <v xml:space="preserve">Directeur adj. CIT-S </v>
          </cell>
          <cell r="M100" t="str">
            <v>Directeur admin. et financier</v>
          </cell>
          <cell r="N100" t="str">
            <v>la Cheffe de département</v>
          </cell>
          <cell r="O100" t="str">
            <v>à la Cheffe de département</v>
          </cell>
          <cell r="P100" t="str">
            <v>le Directeur Général du CHUV, propose</v>
          </cell>
          <cell r="Q100" t="str">
            <v>R. Ruiz</v>
          </cell>
          <cell r="R100" t="str">
            <v xml:space="preserve"> </v>
          </cell>
        </row>
        <row r="101">
          <cell r="G101" t="str">
            <v>4/Fournitures/F/FAUX</v>
          </cell>
          <cell r="H101" t="str">
            <v>Mandataire</v>
          </cell>
          <cell r="I101" t="str">
            <v>Président-e de la ComPro</v>
          </cell>
          <cell r="J101" t="str">
            <v>Chef-fe de projet</v>
          </cell>
          <cell r="K101" t="str">
            <v>Directeur Général du CHUV</v>
          </cell>
          <cell r="L101" t="str">
            <v xml:space="preserve">Directeur adj. CIT-S </v>
          </cell>
          <cell r="M101" t="str">
            <v>Directeur admin. et financier</v>
          </cell>
          <cell r="N101" t="str">
            <v>la Cheffe de département</v>
          </cell>
          <cell r="O101" t="str">
            <v>Cheffe de département</v>
          </cell>
          <cell r="P101" t="str">
            <v>le Département de la santé et de l'action sociale</v>
          </cell>
          <cell r="Q101" t="str">
            <v>R. Ruiz</v>
          </cell>
          <cell r="R101" t="str">
            <v>après information préalable au Conseil d'Etat,
via une note explicative accompagnant la proposition d'adjudication.</v>
          </cell>
        </row>
        <row r="102">
          <cell r="G102" t="str">
            <v>4/Fournitures/I/FAUX</v>
          </cell>
          <cell r="H102" t="str">
            <v>Mandataire</v>
          </cell>
          <cell r="I102" t="str">
            <v>Président-e de la ComPro</v>
          </cell>
          <cell r="J102" t="str">
            <v>Chef-fe de projet</v>
          </cell>
          <cell r="K102" t="str">
            <v xml:space="preserve">Directeur adj. CIT-S </v>
          </cell>
          <cell r="L102" t="str">
            <v>Directeur admin. et financier</v>
          </cell>
          <cell r="M102" t="str">
            <v/>
          </cell>
          <cell r="N102" t="str">
            <v>le Directeur Général du CHUV</v>
          </cell>
          <cell r="O102" t="str">
            <v>au Directeur Général du CHUV</v>
          </cell>
          <cell r="P102" t="str">
            <v>la Direction des constructions, ingénierie, technique &amp; sécurité, propose</v>
          </cell>
          <cell r="Q102" t="str">
            <v>P. Eckert</v>
          </cell>
          <cell r="R102" t="str">
            <v xml:space="preserve"> </v>
          </cell>
        </row>
        <row r="103">
          <cell r="G103" t="str">
            <v>4/Fournitures/I/FAUX</v>
          </cell>
          <cell r="H103" t="str">
            <v>Mandataire</v>
          </cell>
          <cell r="I103" t="str">
            <v>Président-e de la ComPro</v>
          </cell>
          <cell r="J103" t="str">
            <v>Chef-fe de projet</v>
          </cell>
          <cell r="K103" t="str">
            <v>Directeur Général du CHUV</v>
          </cell>
          <cell r="L103" t="str">
            <v xml:space="preserve">Directeur adj. CIT-S </v>
          </cell>
          <cell r="M103" t="str">
            <v>Directeur admin. et financier</v>
          </cell>
          <cell r="N103" t="str">
            <v>la Cheffe de département</v>
          </cell>
          <cell r="O103" t="str">
            <v>à la Cheffe de département</v>
          </cell>
          <cell r="P103" t="str">
            <v>le Directeur Général du CHUV, propose</v>
          </cell>
          <cell r="Q103" t="str">
            <v>R. Ruiz</v>
          </cell>
          <cell r="R103" t="str">
            <v xml:space="preserve"> </v>
          </cell>
        </row>
        <row r="104">
          <cell r="G104" t="str">
            <v>4/Fournitures/I/FAUX</v>
          </cell>
          <cell r="H104" t="str">
            <v>Mandataire</v>
          </cell>
          <cell r="I104" t="str">
            <v>Président-e de la ComPro</v>
          </cell>
          <cell r="J104" t="str">
            <v>Chef-fe de projet</v>
          </cell>
          <cell r="K104" t="str">
            <v>Directeur Général du CHUV</v>
          </cell>
          <cell r="L104" t="str">
            <v xml:space="preserve">Directeur adj. CIT-S </v>
          </cell>
          <cell r="M104" t="str">
            <v>Directeur admin. et financier</v>
          </cell>
          <cell r="N104" t="str">
            <v>la Cheffe de département</v>
          </cell>
          <cell r="O104" t="str">
            <v>Cheffe de département</v>
          </cell>
          <cell r="P104" t="str">
            <v>le Département de la santé et de l'action sociale</v>
          </cell>
          <cell r="Q104" t="str">
            <v>R. Ruiz</v>
          </cell>
          <cell r="R104" t="str">
            <v>après information préalable au Conseil d'Etat,
via une note explicative accompagnant la proposition d'adjudication.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dchuv.intranet.chuv/vdocopenweb/asp/center.asp?DBIndex=%7b9CF397AD-894F-4ECE-94F3-CA5DB7B59846%7d&amp;Userlogin=public&amp;RedirectTo=LoadHttpLinkByRef.asp?iddoc=920660" TargetMode="External"/><Relationship Id="rId2" Type="http://schemas.openxmlformats.org/officeDocument/2006/relationships/hyperlink" Target="http://gedchuv.intranet.chuv/vdocopenweb/asp/center.asp?DBIndex=%7b9CF397AD-894F-4ECE-94F3-CA5DB7B59846%7d&amp;Userlogin=public&amp;RedirectTo=LoadHttpLinkByRef.asp%3fiddoc%3d919747" TargetMode="External"/><Relationship Id="rId1" Type="http://schemas.openxmlformats.org/officeDocument/2006/relationships/hyperlink" Target="http://gedchuv.intranet.chuv/vdocopenweb/asp/center.asp?DBIndex=%7b9CF397AD-894F-4ECE-94F3-CA5DB7B59846%7d&amp;Userlogin=public&amp;RedirectTo=LoadHttpLinkByRef.asp%3fiddoc%3d91974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showGridLines="0" view="pageLayout" zoomScale="115" zoomScaleNormal="100" zoomScaleSheetLayoutView="100" zoomScalePageLayoutView="115" workbookViewId="0">
      <selection activeCell="O78" sqref="O78"/>
    </sheetView>
  </sheetViews>
  <sheetFormatPr baseColWidth="10" defaultColWidth="11.42578125" defaultRowHeight="12" x14ac:dyDescent="0.2"/>
  <cols>
    <col min="1" max="1" width="9" style="250" customWidth="1"/>
    <col min="2" max="4" width="3.7109375" style="250" customWidth="1"/>
    <col min="5" max="5" width="3.28515625" style="250" customWidth="1"/>
    <col min="6" max="26" width="3.7109375" style="250" customWidth="1"/>
    <col min="27" max="30" width="4.42578125" style="250" customWidth="1"/>
    <col min="31" max="31" width="4.42578125" style="251" customWidth="1"/>
    <col min="32" max="16384" width="11.42578125" style="250"/>
  </cols>
  <sheetData>
    <row r="1" spans="1:31" ht="12.75" customHeight="1" x14ac:dyDescent="0.2">
      <c r="B1" s="286"/>
      <c r="C1" s="286"/>
      <c r="X1" s="286"/>
      <c r="Y1" s="286"/>
      <c r="Z1" s="286"/>
      <c r="AA1" s="286"/>
    </row>
    <row r="2" spans="1:31" ht="12.75" customHeight="1" x14ac:dyDescent="0.2">
      <c r="B2" s="286"/>
      <c r="C2" s="28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288"/>
      <c r="O2" s="288"/>
      <c r="P2" s="286"/>
      <c r="Q2" s="286"/>
      <c r="R2" s="286"/>
      <c r="S2" s="286"/>
      <c r="T2" s="286"/>
      <c r="U2" s="286"/>
      <c r="V2" s="286"/>
      <c r="W2" s="287"/>
      <c r="X2" s="286"/>
      <c r="Y2" s="286"/>
      <c r="Z2" s="286"/>
      <c r="AA2" s="286"/>
    </row>
    <row r="3" spans="1:31" ht="16.5" customHeight="1" x14ac:dyDescent="0.2">
      <c r="B3" s="286"/>
      <c r="C3" s="286"/>
      <c r="D3" s="291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90"/>
      <c r="X3" s="286"/>
      <c r="Y3" s="286"/>
      <c r="Z3" s="289"/>
      <c r="AA3" s="289"/>
    </row>
    <row r="4" spans="1:31" ht="12" customHeight="1" x14ac:dyDescent="0.2">
      <c r="B4" s="286"/>
      <c r="C4" s="286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6"/>
      <c r="Q4" s="286"/>
      <c r="R4" s="286"/>
      <c r="S4" s="286"/>
      <c r="T4" s="286"/>
      <c r="U4" s="286"/>
      <c r="V4" s="286"/>
      <c r="W4" s="287"/>
      <c r="X4" s="286"/>
      <c r="Y4" s="286"/>
    </row>
    <row r="5" spans="1:31" s="285" customFormat="1" ht="12.75" customHeight="1" x14ac:dyDescent="0.2">
      <c r="A5" s="320" t="s">
        <v>13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</row>
    <row r="6" spans="1:31" x14ac:dyDescent="0.2">
      <c r="B6" s="283"/>
      <c r="C6" s="284"/>
      <c r="D6" s="284"/>
      <c r="E6" s="281"/>
      <c r="F6" s="283"/>
      <c r="G6" s="283"/>
      <c r="H6" s="282"/>
      <c r="I6" s="282"/>
      <c r="J6" s="281"/>
      <c r="K6" s="281"/>
      <c r="L6" s="281"/>
    </row>
    <row r="7" spans="1:31" x14ac:dyDescent="0.2">
      <c r="B7" s="283"/>
      <c r="C7" s="284"/>
      <c r="D7" s="284"/>
      <c r="E7" s="281"/>
      <c r="F7" s="283"/>
      <c r="G7" s="283"/>
      <c r="H7" s="282"/>
      <c r="I7" s="282"/>
      <c r="J7" s="281"/>
      <c r="K7" s="281"/>
      <c r="L7" s="281"/>
    </row>
    <row r="8" spans="1:31" ht="12.75" customHeight="1" x14ac:dyDescent="0.2">
      <c r="A8" s="321" t="s">
        <v>170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</row>
    <row r="9" spans="1:31" ht="12.75" customHeight="1" x14ac:dyDescent="0.2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</row>
    <row r="10" spans="1:31" ht="12.75" x14ac:dyDescent="0.2">
      <c r="B10" s="263"/>
      <c r="C10" s="280"/>
      <c r="D10" s="280"/>
      <c r="E10" s="135" t="s">
        <v>127</v>
      </c>
      <c r="F10" s="263"/>
      <c r="G10" s="263"/>
      <c r="H10" s="262"/>
      <c r="I10" s="262"/>
      <c r="J10" s="261"/>
      <c r="K10" s="261"/>
      <c r="L10" s="261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58"/>
    </row>
    <row r="11" spans="1:31" ht="12.75" x14ac:dyDescent="0.2">
      <c r="B11" s="263"/>
      <c r="C11" s="280"/>
      <c r="D11" s="280"/>
      <c r="E11" s="135" t="s">
        <v>128</v>
      </c>
      <c r="F11" s="263"/>
      <c r="G11" s="263"/>
      <c r="H11" s="262"/>
      <c r="I11" s="262"/>
      <c r="J11" s="261"/>
      <c r="K11" s="261"/>
      <c r="L11" s="261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58"/>
    </row>
    <row r="12" spans="1:31" ht="12.75" x14ac:dyDescent="0.2">
      <c r="B12" s="263"/>
      <c r="C12" s="280"/>
      <c r="D12" s="280"/>
      <c r="E12" s="135" t="s">
        <v>129</v>
      </c>
      <c r="F12" s="263"/>
      <c r="G12" s="263"/>
      <c r="H12" s="262"/>
      <c r="I12" s="262"/>
      <c r="J12" s="261"/>
      <c r="K12" s="261"/>
      <c r="L12" s="261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58"/>
    </row>
    <row r="13" spans="1:31" ht="12.75" x14ac:dyDescent="0.2">
      <c r="B13" s="263"/>
      <c r="C13" s="280"/>
      <c r="D13" s="280"/>
      <c r="E13" s="261"/>
      <c r="F13" s="263"/>
      <c r="G13" s="263"/>
      <c r="H13" s="262"/>
      <c r="I13" s="262"/>
      <c r="J13" s="261"/>
      <c r="K13" s="261"/>
      <c r="L13" s="261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58"/>
    </row>
    <row r="14" spans="1:31" ht="12" customHeight="1" x14ac:dyDescent="0.2">
      <c r="B14" s="319" t="s">
        <v>130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</row>
    <row r="15" spans="1:31" ht="16.5" customHeight="1" x14ac:dyDescent="0.2"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</row>
    <row r="16" spans="1:31" ht="13.5" thickBot="1" x14ac:dyDescent="0.25"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</row>
    <row r="17" spans="1:31" ht="12.75" x14ac:dyDescent="0.2">
      <c r="A17" s="296" t="s">
        <v>168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8"/>
    </row>
    <row r="18" spans="1:31" ht="12.75" x14ac:dyDescent="0.2">
      <c r="A18" s="303" t="s">
        <v>172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4"/>
    </row>
    <row r="19" spans="1:31" ht="13.5" thickBot="1" x14ac:dyDescent="0.25">
      <c r="A19" s="299" t="s">
        <v>171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1"/>
    </row>
    <row r="20" spans="1:31" ht="12.75" x14ac:dyDescent="0.2"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</row>
    <row r="21" spans="1:31" ht="12.75" x14ac:dyDescent="0.2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</row>
    <row r="22" spans="1:31" s="275" customFormat="1" ht="12.75" x14ac:dyDescent="0.2">
      <c r="B22" s="277" t="s">
        <v>131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</row>
    <row r="23" spans="1:31" ht="12.75" x14ac:dyDescent="0.2">
      <c r="B23" s="263"/>
      <c r="C23" s="274" t="s">
        <v>169</v>
      </c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</row>
    <row r="24" spans="1:31" ht="12.75" x14ac:dyDescent="0.2"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</row>
    <row r="25" spans="1:31" ht="12.75" x14ac:dyDescent="0.2"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</row>
    <row r="26" spans="1:31" ht="12.75" x14ac:dyDescent="0.2"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</row>
    <row r="27" spans="1:31" ht="12.75" x14ac:dyDescent="0.2"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</row>
    <row r="28" spans="1:31" ht="12.75" x14ac:dyDescent="0.2">
      <c r="B28" s="263"/>
      <c r="C28" s="263" t="s">
        <v>157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</row>
    <row r="29" spans="1:31" ht="12.75" x14ac:dyDescent="0.2">
      <c r="B29" s="263"/>
      <c r="C29" s="263" t="s">
        <v>158</v>
      </c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</row>
    <row r="30" spans="1:31" ht="12.75" x14ac:dyDescent="0.2">
      <c r="B30" s="263"/>
      <c r="C30" s="263" t="s">
        <v>159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</row>
    <row r="31" spans="1:31" ht="12.75" x14ac:dyDescent="0.2">
      <c r="B31" s="263"/>
      <c r="C31" s="263" t="s">
        <v>160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</row>
    <row r="32" spans="1:31" ht="12.75" x14ac:dyDescent="0.2"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</row>
    <row r="33" spans="2:31" ht="12.75" x14ac:dyDescent="0.2"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</row>
    <row r="34" spans="2:31" ht="12" customHeight="1" x14ac:dyDescent="0.2">
      <c r="B34" s="273" t="s">
        <v>156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2:31" s="251" customFormat="1" ht="14.25" customHeight="1" x14ac:dyDescent="0.2"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8"/>
      <c r="Y35" s="258"/>
      <c r="Z35" s="258"/>
      <c r="AA35" s="258"/>
      <c r="AB35" s="258"/>
      <c r="AC35" s="258"/>
      <c r="AD35" s="258"/>
      <c r="AE35" s="258"/>
    </row>
    <row r="36" spans="2:31" s="251" customFormat="1" ht="12.75" customHeight="1" x14ac:dyDescent="0.2"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8"/>
      <c r="Y36" s="258"/>
      <c r="Z36" s="258"/>
      <c r="AA36" s="258"/>
      <c r="AB36" s="258"/>
      <c r="AC36" s="258"/>
      <c r="AD36" s="258"/>
      <c r="AE36" s="258"/>
    </row>
    <row r="37" spans="2:31" ht="12.75" x14ac:dyDescent="0.2">
      <c r="B37" s="257" t="s">
        <v>167</v>
      </c>
      <c r="D37" s="270"/>
      <c r="E37" s="270"/>
      <c r="F37" s="270"/>
      <c r="G37" s="270"/>
      <c r="I37" s="267" t="s">
        <v>67</v>
      </c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58"/>
      <c r="Y37" s="258"/>
      <c r="Z37" s="258"/>
      <c r="AA37" s="258"/>
      <c r="AB37" s="258"/>
      <c r="AC37" s="258"/>
      <c r="AD37" s="258"/>
      <c r="AE37" s="258"/>
    </row>
    <row r="38" spans="2:31" ht="12.75" x14ac:dyDescent="0.2">
      <c r="B38" s="272"/>
      <c r="C38" s="271" t="s">
        <v>155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58"/>
      <c r="Y38" s="258"/>
      <c r="Z38" s="258"/>
      <c r="AA38" s="258"/>
      <c r="AB38" s="258"/>
      <c r="AC38" s="258"/>
      <c r="AD38" s="258"/>
      <c r="AE38" s="258"/>
    </row>
    <row r="39" spans="2:31" ht="12.75" x14ac:dyDescent="0.2">
      <c r="B39" s="266"/>
      <c r="C39" s="265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8"/>
      <c r="Y39" s="258"/>
      <c r="Z39" s="258"/>
      <c r="AA39" s="258"/>
      <c r="AB39" s="258"/>
      <c r="AC39" s="258"/>
      <c r="AD39" s="258"/>
      <c r="AE39" s="258"/>
    </row>
    <row r="40" spans="2:31" ht="12.75" x14ac:dyDescent="0.2">
      <c r="D40" s="266" t="s">
        <v>126</v>
      </c>
      <c r="E40" s="265" t="s">
        <v>39</v>
      </c>
      <c r="F40" s="263"/>
      <c r="G40" s="258"/>
      <c r="H40" s="258"/>
      <c r="I40" s="258"/>
      <c r="J40" s="264"/>
      <c r="K40" s="262"/>
      <c r="L40" s="261"/>
      <c r="M40" s="261"/>
      <c r="N40" s="261"/>
      <c r="O40" s="258"/>
      <c r="P40" s="258"/>
      <c r="R40" s="259"/>
      <c r="S40" s="259"/>
      <c r="T40" s="259"/>
      <c r="U40" s="259"/>
      <c r="V40" s="259"/>
      <c r="W40" s="259"/>
      <c r="X40" s="258"/>
      <c r="Y40" s="258"/>
      <c r="Z40" s="258"/>
      <c r="AA40" s="258"/>
      <c r="AB40" s="258"/>
      <c r="AC40" s="258"/>
      <c r="AD40" s="258"/>
      <c r="AE40" s="258"/>
    </row>
    <row r="41" spans="2:31" ht="12.75" x14ac:dyDescent="0.2">
      <c r="B41" s="269" t="s">
        <v>154</v>
      </c>
      <c r="D41" s="266" t="s">
        <v>126</v>
      </c>
      <c r="E41" s="265" t="s">
        <v>109</v>
      </c>
      <c r="F41" s="263"/>
      <c r="G41" s="258"/>
      <c r="H41" s="258"/>
      <c r="I41" s="258"/>
      <c r="J41" s="264" t="s">
        <v>150</v>
      </c>
      <c r="K41" s="262"/>
      <c r="L41" s="261"/>
      <c r="M41" s="261"/>
      <c r="N41" s="261"/>
      <c r="O41" s="258"/>
      <c r="P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</row>
    <row r="42" spans="2:31" ht="12.75" x14ac:dyDescent="0.2">
      <c r="D42" s="266" t="s">
        <v>126</v>
      </c>
      <c r="E42" s="265" t="s">
        <v>151</v>
      </c>
      <c r="F42" s="263"/>
      <c r="G42" s="258"/>
      <c r="H42" s="264"/>
      <c r="I42" s="263"/>
      <c r="J42" s="262"/>
      <c r="K42" s="262"/>
      <c r="L42" s="261"/>
      <c r="M42" s="261"/>
      <c r="N42" s="261"/>
      <c r="O42" s="258"/>
      <c r="P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</row>
    <row r="43" spans="2:31" ht="12.75" x14ac:dyDescent="0.2">
      <c r="B43" s="268" t="s">
        <v>110</v>
      </c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</row>
    <row r="44" spans="2:31" ht="12.75" x14ac:dyDescent="0.2"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</row>
    <row r="45" spans="2:31" ht="12.75" x14ac:dyDescent="0.2">
      <c r="B45" s="257" t="s">
        <v>164</v>
      </c>
      <c r="G45" s="256"/>
      <c r="I45" s="267" t="s">
        <v>3</v>
      </c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</row>
    <row r="46" spans="2:31" ht="12.75" x14ac:dyDescent="0.2">
      <c r="B46" s="266"/>
      <c r="C46" s="265"/>
      <c r="D46" s="263"/>
      <c r="E46" s="258"/>
      <c r="F46" s="264"/>
      <c r="G46" s="263"/>
      <c r="H46" s="262"/>
      <c r="I46" s="262"/>
      <c r="J46" s="261"/>
      <c r="K46" s="261"/>
      <c r="L46" s="261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</row>
    <row r="47" spans="2:31" ht="12.75" x14ac:dyDescent="0.2"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</row>
    <row r="48" spans="2:31" ht="6" customHeight="1" x14ac:dyDescent="0.2"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8"/>
      <c r="Y48" s="258"/>
      <c r="Z48" s="258"/>
      <c r="AA48" s="258"/>
      <c r="AB48" s="258"/>
      <c r="AC48" s="258"/>
      <c r="AD48" s="258"/>
      <c r="AE48" s="258"/>
    </row>
    <row r="49" spans="2:31" ht="12.75" x14ac:dyDescent="0.2">
      <c r="B49" s="257" t="s">
        <v>165</v>
      </c>
      <c r="I49" s="256" t="s">
        <v>15</v>
      </c>
      <c r="AE49" s="250"/>
    </row>
    <row r="50" spans="2:31" x14ac:dyDescent="0.2">
      <c r="AE50" s="250"/>
    </row>
    <row r="51" spans="2:31" x14ac:dyDescent="0.2">
      <c r="AE51" s="250"/>
    </row>
    <row r="52" spans="2:31" ht="6" customHeight="1" x14ac:dyDescent="0.2"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8"/>
      <c r="Y52" s="258"/>
      <c r="Z52" s="258"/>
      <c r="AA52" s="258"/>
      <c r="AB52" s="258"/>
      <c r="AC52" s="258"/>
      <c r="AD52" s="258"/>
      <c r="AE52" s="258"/>
    </row>
    <row r="53" spans="2:31" ht="12" customHeight="1" x14ac:dyDescent="0.2">
      <c r="B53" s="257" t="s">
        <v>166</v>
      </c>
      <c r="I53" s="256" t="s">
        <v>69</v>
      </c>
      <c r="P53" s="255" t="s">
        <v>153</v>
      </c>
      <c r="AE53" s="250"/>
    </row>
    <row r="54" spans="2:31" ht="12" customHeight="1" x14ac:dyDescent="0.2">
      <c r="AE54" s="250"/>
    </row>
    <row r="55" spans="2:31" ht="12" customHeight="1" x14ac:dyDescent="0.2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</row>
    <row r="56" spans="2:31" ht="12.75" x14ac:dyDescent="0.2"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</row>
    <row r="57" spans="2:31" x14ac:dyDescent="0.2">
      <c r="B57" s="317" t="s">
        <v>152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</row>
    <row r="58" spans="2:31" x14ac:dyDescent="0.2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</row>
    <row r="59" spans="2:31" x14ac:dyDescent="0.2"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</row>
    <row r="63" spans="2:31" ht="12.75" x14ac:dyDescent="0.2">
      <c r="B63" s="315" t="s">
        <v>111</v>
      </c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</row>
    <row r="66" spans="2:2" ht="12.75" x14ac:dyDescent="0.2">
      <c r="B66" s="252" t="s">
        <v>139</v>
      </c>
    </row>
  </sheetData>
  <sheetProtection algorithmName="SHA-512" hashValue="aRsO4XZ8o7tC1sshjKjIZHmaqqeKi8Vy8V3CxHavTkzS55YwdkPGGc/VfOFxciEVzPQqhNWmPuLgXpGrqundLA==" saltValue="1LHr8V5qxUn1fhxBEPDfkA==" spinCount="100000" sheet="1" selectLockedCells="1"/>
  <mergeCells count="6">
    <mergeCell ref="B63:AE63"/>
    <mergeCell ref="D2:M2"/>
    <mergeCell ref="B57:AE59"/>
    <mergeCell ref="B14:AE15"/>
    <mergeCell ref="A5:AE5"/>
    <mergeCell ref="A8:AE9"/>
  </mergeCells>
  <hyperlinks>
    <hyperlink ref="E10" r:id="rId1" xr:uid="{00000000-0004-0000-0000-000000000000}"/>
    <hyperlink ref="E11" r:id="rId2" xr:uid="{00000000-0004-0000-0000-000001000000}"/>
    <hyperlink ref="E12" r:id="rId3" xr:uid="{00000000-0004-0000-0000-000002000000}"/>
  </hyperlinks>
  <pageMargins left="0.78740157480314965" right="0.39370078740157483" top="0.74803149606299213" bottom="0.74803149606299213" header="0.31496062992125984" footer="0.31496062992125984"/>
  <pageSetup paperSize="9" scale="72" orientation="portrait" r:id="rId4"/>
  <headerFooter alignWithMargins="0">
    <oddFooter>&amp;CV 20 - 25.04.2024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U139"/>
  <sheetViews>
    <sheetView showGridLines="0" tabSelected="1" view="pageLayout" zoomScaleNormal="100" zoomScaleSheetLayoutView="120" workbookViewId="0">
      <selection activeCell="S37" sqref="S37:AD37"/>
    </sheetView>
  </sheetViews>
  <sheetFormatPr baseColWidth="10" defaultColWidth="11.42578125" defaultRowHeight="12" x14ac:dyDescent="0.2"/>
  <cols>
    <col min="1" max="1" width="2.7109375" style="2" customWidth="1"/>
    <col min="2" max="7" width="3.28515625" style="2" customWidth="1"/>
    <col min="8" max="8" width="4.42578125" style="2" customWidth="1"/>
    <col min="9" max="30" width="3.28515625" style="2" customWidth="1"/>
    <col min="31" max="31" width="11.42578125" style="2"/>
    <col min="32" max="32" width="0" style="2" hidden="1" customWidth="1"/>
    <col min="33" max="16384" width="11.42578125" style="2"/>
  </cols>
  <sheetData>
    <row r="1" spans="1:31" ht="12.75" customHeight="1" x14ac:dyDescent="0.2">
      <c r="A1" s="8"/>
      <c r="B1" s="8"/>
      <c r="W1" s="8"/>
      <c r="X1" s="8"/>
      <c r="Y1" s="8"/>
      <c r="Z1" s="8"/>
    </row>
    <row r="2" spans="1:31" ht="12.75" customHeight="1" x14ac:dyDescent="0.2">
      <c r="A2" s="8"/>
      <c r="B2" s="8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7"/>
      <c r="N2" s="7"/>
      <c r="O2" s="8"/>
      <c r="P2" s="8"/>
      <c r="Q2" s="8"/>
      <c r="R2" s="8"/>
      <c r="S2" s="8"/>
      <c r="T2" s="8"/>
      <c r="U2" s="8"/>
      <c r="V2" s="3"/>
      <c r="W2" s="8"/>
      <c r="X2" s="8"/>
      <c r="Y2" s="8"/>
      <c r="Z2" s="8"/>
    </row>
    <row r="3" spans="1:31" ht="16.5" customHeight="1" x14ac:dyDescent="0.2">
      <c r="A3" s="8"/>
      <c r="B3" s="8"/>
      <c r="C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0"/>
      <c r="W3" s="8"/>
      <c r="X3" s="8"/>
      <c r="Y3" s="11"/>
      <c r="Z3" s="11"/>
    </row>
    <row r="4" spans="1:31" ht="12" customHeight="1" x14ac:dyDescent="0.2">
      <c r="A4" s="8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V4" s="3"/>
      <c r="W4" s="8"/>
      <c r="X4" s="8"/>
      <c r="Y4" s="8"/>
      <c r="Z4" s="8"/>
      <c r="AA4" s="8"/>
      <c r="AB4" s="8"/>
      <c r="AC4" s="8"/>
      <c r="AD4" s="8"/>
    </row>
    <row r="5" spans="1:31" s="41" customFormat="1" ht="12.75" customHeight="1" x14ac:dyDescent="0.2">
      <c r="A5" s="337" t="s">
        <v>161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</row>
    <row r="6" spans="1:31" ht="12" customHeight="1" x14ac:dyDescent="0.2">
      <c r="A6" s="249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3"/>
      <c r="Y6" s="13"/>
      <c r="Z6" s="13"/>
      <c r="AA6" s="13"/>
      <c r="AB6" s="13"/>
      <c r="AC6" s="13"/>
      <c r="AD6" s="13"/>
    </row>
    <row r="7" spans="1:31" ht="5.2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3"/>
      <c r="Y7" s="107"/>
      <c r="Z7" s="107"/>
    </row>
    <row r="8" spans="1:31" s="67" customFormat="1" x14ac:dyDescent="0.2">
      <c r="A8" s="125" t="e">
        <f>CONCATENATE("Pour ",Décision)</f>
        <v>#N/A</v>
      </c>
      <c r="E8" s="68"/>
      <c r="F8" s="68"/>
      <c r="G8" s="68"/>
      <c r="H8" s="68"/>
      <c r="I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  <c r="Y8" s="107"/>
      <c r="Z8" s="107"/>
    </row>
    <row r="9" spans="1:31" ht="26.25" customHeight="1" x14ac:dyDescent="0.2">
      <c r="A9" s="338" t="e">
        <f>COMBINAISONS!D20</f>
        <v>#N/A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</row>
    <row r="10" spans="1:31" ht="11.25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</row>
    <row r="11" spans="1:31" s="22" customFormat="1" ht="13.5" customHeight="1" x14ac:dyDescent="0.2">
      <c r="B11" s="21"/>
      <c r="C11" s="21"/>
      <c r="D11" s="21"/>
      <c r="H11" s="21"/>
      <c r="I11" s="88" t="str">
        <f>IF(LEN(Q11&amp;T11)&gt;1,"Une seule sélection SVP",IF(Q11&amp;T11="","Saisie obligatoire!",""))</f>
        <v>Saisie obligatoire!</v>
      </c>
      <c r="J11" s="21"/>
      <c r="M11" s="106"/>
      <c r="N11" s="21"/>
      <c r="O11" s="102" t="s">
        <v>38</v>
      </c>
      <c r="Q11" s="96"/>
      <c r="R11" s="21" t="s">
        <v>78</v>
      </c>
      <c r="T11" s="96"/>
      <c r="U11" s="21" t="s">
        <v>79</v>
      </c>
      <c r="W11"/>
      <c r="X11" s="11"/>
      <c r="Y11" s="11"/>
      <c r="Z11" s="11"/>
      <c r="AA11" s="11"/>
      <c r="AB11" s="11"/>
      <c r="AC11" s="11"/>
      <c r="AD11" s="11"/>
      <c r="AE11" s="11"/>
    </row>
    <row r="12" spans="1:31" x14ac:dyDescent="0.2">
      <c r="L12" s="8"/>
      <c r="M12" s="8"/>
      <c r="N12" s="8"/>
      <c r="O12" s="8"/>
      <c r="P12" s="8"/>
      <c r="Q12" s="8"/>
      <c r="R12" s="8"/>
      <c r="S12" s="8"/>
      <c r="T12" s="8"/>
      <c r="U12" s="8"/>
      <c r="V12" s="10"/>
      <c r="W12" s="10"/>
      <c r="X12" s="10"/>
      <c r="Y12" s="10"/>
      <c r="Z12" s="10"/>
      <c r="AA12" s="10"/>
    </row>
    <row r="13" spans="1:31" ht="12.75" x14ac:dyDescent="0.2">
      <c r="A13" s="23" t="s">
        <v>81</v>
      </c>
      <c r="E13" s="101"/>
      <c r="F13" s="335"/>
      <c r="G13" s="335"/>
      <c r="H13" s="335"/>
      <c r="I13" s="335"/>
      <c r="J13" s="335"/>
      <c r="K13" s="335"/>
      <c r="L13" s="336"/>
      <c r="M13" s="336"/>
      <c r="O13" s="2" t="s">
        <v>80</v>
      </c>
      <c r="Q13" s="85"/>
      <c r="R13" s="18"/>
      <c r="S13" s="18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</row>
    <row r="14" spans="1:31" ht="9.75" customHeight="1" x14ac:dyDescent="0.2">
      <c r="A14" s="23"/>
      <c r="L14" s="17"/>
      <c r="M14" s="17"/>
      <c r="N14" s="17"/>
      <c r="O14" s="20"/>
      <c r="Q14" s="73"/>
      <c r="R14" s="73"/>
      <c r="S14" s="8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1" ht="12.75" x14ac:dyDescent="0.2">
      <c r="A15" s="23" t="s">
        <v>16</v>
      </c>
      <c r="E15" s="83"/>
      <c r="F15" s="335"/>
      <c r="G15" s="335"/>
      <c r="H15" s="335"/>
      <c r="I15" s="335"/>
      <c r="J15" s="335"/>
      <c r="K15" s="335"/>
      <c r="L15" s="336"/>
      <c r="M15" s="336"/>
      <c r="O15" s="9" t="s">
        <v>113</v>
      </c>
      <c r="Q15" s="85"/>
      <c r="S15" s="18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</row>
    <row r="16" spans="1:31" ht="9.75" customHeight="1" x14ac:dyDescent="0.2">
      <c r="A16" s="23"/>
      <c r="L16" s="17"/>
      <c r="O16" s="20"/>
      <c r="Q16" s="45"/>
      <c r="R16" s="45"/>
      <c r="S16" s="18"/>
      <c r="T16" s="18"/>
      <c r="U16" s="18"/>
      <c r="V16" s="18"/>
      <c r="W16" s="11"/>
      <c r="X16" s="11"/>
      <c r="Y16" s="11"/>
      <c r="Z16" s="14"/>
      <c r="AA16" s="14"/>
      <c r="AB16" s="14"/>
      <c r="AC16" s="14"/>
      <c r="AD16" s="14"/>
    </row>
    <row r="17" spans="1:47" ht="12.75" x14ac:dyDescent="0.2">
      <c r="A17" s="32" t="s">
        <v>76</v>
      </c>
      <c r="E17" s="83"/>
      <c r="F17" s="335"/>
      <c r="G17" s="335"/>
      <c r="H17" s="335"/>
      <c r="I17" s="335"/>
      <c r="J17" s="335"/>
      <c r="K17" s="335"/>
      <c r="L17" s="336"/>
      <c r="M17" s="336"/>
      <c r="O17" s="71" t="s">
        <v>26</v>
      </c>
      <c r="Q17" s="85"/>
      <c r="R17" s="18"/>
      <c r="S17" s="18"/>
      <c r="T17" s="335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</row>
    <row r="18" spans="1:47" ht="9.75" customHeight="1" x14ac:dyDescent="0.2">
      <c r="A18" s="23"/>
      <c r="L18" s="17"/>
      <c r="M18" s="17"/>
      <c r="N18" s="17"/>
      <c r="O18" s="20"/>
      <c r="P18" s="17"/>
      <c r="Q18" s="23"/>
      <c r="R18" s="23"/>
      <c r="S18" s="23"/>
      <c r="T18" s="23"/>
      <c r="U18" s="23"/>
      <c r="V18" s="23"/>
      <c r="W18" s="11"/>
      <c r="X18" s="11"/>
      <c r="Y18" s="11"/>
      <c r="Z18" s="14"/>
      <c r="AA18" s="14"/>
      <c r="AB18" s="14"/>
      <c r="AC18" s="14"/>
      <c r="AD18" s="14"/>
    </row>
    <row r="19" spans="1:47" ht="12.75" x14ac:dyDescent="0.2">
      <c r="A19" s="23" t="s">
        <v>17</v>
      </c>
      <c r="E19" s="83"/>
      <c r="F19" s="335"/>
      <c r="G19" s="335"/>
      <c r="H19" s="335"/>
      <c r="I19" s="335"/>
      <c r="J19" s="335"/>
      <c r="K19" s="335"/>
      <c r="L19" s="336"/>
      <c r="M19" s="336"/>
      <c r="N19" s="18"/>
      <c r="O19" s="71" t="s">
        <v>24</v>
      </c>
      <c r="Q19" s="85"/>
      <c r="R19" s="18"/>
      <c r="S19" s="18"/>
      <c r="T19" s="335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</row>
    <row r="20" spans="1:47" ht="9.75" customHeight="1" x14ac:dyDescent="0.2">
      <c r="A20" s="23"/>
      <c r="L20" s="17"/>
      <c r="M20" s="17"/>
      <c r="N20" s="17"/>
      <c r="Q20" s="23"/>
      <c r="R20" s="23"/>
      <c r="S20" s="11"/>
      <c r="T20" s="11"/>
      <c r="U20" s="11"/>
      <c r="V20" s="11"/>
      <c r="W20" s="11"/>
      <c r="X20" s="11"/>
      <c r="Y20" s="11"/>
      <c r="Z20" s="14"/>
      <c r="AA20" s="14"/>
      <c r="AB20" s="14"/>
      <c r="AC20" s="14"/>
      <c r="AD20" s="14"/>
    </row>
    <row r="21" spans="1:47" ht="12.75" x14ac:dyDescent="0.2">
      <c r="A21" s="23" t="s">
        <v>18</v>
      </c>
      <c r="E21" s="83"/>
      <c r="F21" s="344"/>
      <c r="G21" s="335"/>
      <c r="H21" s="335"/>
      <c r="I21" s="335"/>
      <c r="J21" s="335"/>
      <c r="K21" s="335"/>
      <c r="L21" s="336"/>
      <c r="M21" s="336"/>
      <c r="N21" s="8"/>
      <c r="O21" s="99" t="s">
        <v>25</v>
      </c>
      <c r="P21" s="8"/>
      <c r="Q21" s="86"/>
      <c r="R21" s="70"/>
      <c r="S21" s="18"/>
      <c r="T21" s="335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</row>
    <row r="22" spans="1:47" x14ac:dyDescent="0.2">
      <c r="A22" s="8"/>
      <c r="B22" s="8"/>
      <c r="C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3"/>
      <c r="Y22" s="11"/>
      <c r="Z22" s="13"/>
      <c r="AA22" s="14"/>
      <c r="AB22" s="14"/>
      <c r="AC22" s="14"/>
      <c r="AD22" s="14"/>
    </row>
    <row r="23" spans="1:47" s="112" customFormat="1" ht="12.75" customHeight="1" x14ac:dyDescent="0.2">
      <c r="A23" s="108"/>
      <c r="B23" s="108"/>
      <c r="C23" s="109"/>
      <c r="D23" s="110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11" t="s">
        <v>19</v>
      </c>
      <c r="AC23" s="108"/>
      <c r="AD23" s="111" t="s">
        <v>20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</row>
    <row r="24" spans="1:47" s="112" customFormat="1" ht="12.75" customHeight="1" x14ac:dyDescent="0.2">
      <c r="A24" s="113" t="s">
        <v>98</v>
      </c>
      <c r="B24" s="108"/>
      <c r="C24" s="109"/>
      <c r="D24" s="110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23"/>
      <c r="AC24" s="108"/>
      <c r="AD24" s="124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  <row r="25" spans="1:47" s="112" customFormat="1" ht="6" customHeight="1" x14ac:dyDescent="0.2">
      <c r="A25" s="108"/>
      <c r="B25" s="108"/>
      <c r="C25" s="109"/>
      <c r="D25" s="110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14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</row>
    <row r="26" spans="1:47" s="112" customFormat="1" ht="12.75" customHeight="1" x14ac:dyDescent="0.2">
      <c r="A26" s="113" t="s">
        <v>99</v>
      </c>
      <c r="B26" s="108"/>
      <c r="C26" s="109"/>
      <c r="D26" s="110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23"/>
      <c r="AC26" s="108"/>
      <c r="AD26" s="115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</row>
    <row r="27" spans="1:47" s="112" customFormat="1" ht="12.75" customHeight="1" x14ac:dyDescent="0.2">
      <c r="A27" s="116" t="s">
        <v>100</v>
      </c>
      <c r="B27" s="117"/>
      <c r="C27" s="118"/>
      <c r="D27" s="119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08"/>
      <c r="AD27" s="114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</row>
    <row r="28" spans="1:47" s="112" customFormat="1" ht="12.75" customHeight="1" x14ac:dyDescent="0.2">
      <c r="A28" s="113" t="s">
        <v>101</v>
      </c>
      <c r="B28" s="117"/>
      <c r="C28" s="118"/>
      <c r="D28" s="119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08"/>
      <c r="AD28" s="114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</row>
    <row r="29" spans="1:47" s="112" customFormat="1" ht="12.75" customHeight="1" x14ac:dyDescent="0.2">
      <c r="A29" s="113" t="s">
        <v>102</v>
      </c>
      <c r="B29" s="117"/>
      <c r="C29" s="118"/>
      <c r="D29" s="119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23"/>
      <c r="AC29" s="108"/>
      <c r="AD29" s="114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</row>
    <row r="30" spans="1:47" x14ac:dyDescent="0.2">
      <c r="A30" s="8"/>
      <c r="B30" s="8"/>
      <c r="C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10"/>
      <c r="W30" s="8"/>
      <c r="X30" s="13"/>
      <c r="Y30" s="11"/>
      <c r="Z30" s="13"/>
    </row>
    <row r="31" spans="1:47" x14ac:dyDescent="0.2">
      <c r="A31" s="19">
        <v>1</v>
      </c>
      <c r="B31" s="20" t="s">
        <v>67</v>
      </c>
      <c r="F31" s="17"/>
      <c r="G31" s="17"/>
      <c r="H31" s="17"/>
      <c r="I31" s="17"/>
      <c r="J31" s="17"/>
      <c r="K31" s="17"/>
      <c r="L31" s="17"/>
      <c r="M31" s="17"/>
      <c r="N31" s="17"/>
      <c r="W31" s="37"/>
      <c r="X31" s="37"/>
      <c r="Z31" s="20"/>
    </row>
    <row r="32" spans="1:47" ht="5.25" customHeight="1" x14ac:dyDescent="0.2">
      <c r="A32" s="20"/>
      <c r="B32" s="20"/>
      <c r="C32" s="20"/>
      <c r="F32" s="17"/>
      <c r="G32" s="17"/>
      <c r="H32" s="17"/>
      <c r="I32" s="17"/>
      <c r="J32" s="17"/>
      <c r="K32" s="17"/>
      <c r="L32" s="17"/>
      <c r="M32" s="17"/>
      <c r="N32" s="17"/>
      <c r="W32" s="37"/>
      <c r="X32" s="37"/>
      <c r="Z32" s="20"/>
    </row>
    <row r="33" spans="1:31" x14ac:dyDescent="0.2">
      <c r="B33" s="15" t="s">
        <v>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R33" s="3" t="s">
        <v>14</v>
      </c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</row>
    <row r="34" spans="1:31" ht="4.5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S34" s="306"/>
      <c r="T34" s="306"/>
      <c r="U34" s="306"/>
      <c r="V34" s="306"/>
      <c r="W34" s="307"/>
      <c r="X34" s="307"/>
      <c r="Y34" s="3"/>
      <c r="Z34" s="308"/>
      <c r="AA34" s="3"/>
      <c r="AB34" s="3"/>
      <c r="AC34" s="3"/>
      <c r="AD34" s="3"/>
    </row>
    <row r="35" spans="1:31" x14ac:dyDescent="0.2">
      <c r="B35" s="15" t="s">
        <v>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R35" s="3" t="s">
        <v>14</v>
      </c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</row>
    <row r="36" spans="1:31" ht="4.5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S36" s="306"/>
      <c r="T36" s="306"/>
      <c r="U36" s="306"/>
      <c r="V36" s="306"/>
      <c r="W36" s="307"/>
      <c r="X36" s="307"/>
      <c r="Y36" s="3"/>
      <c r="Z36" s="308"/>
      <c r="AA36" s="3"/>
      <c r="AB36" s="3"/>
      <c r="AC36" s="3"/>
      <c r="AD36" s="3"/>
    </row>
    <row r="37" spans="1:31" ht="12.75" customHeight="1" x14ac:dyDescent="0.2">
      <c r="B37" s="15" t="s">
        <v>32</v>
      </c>
      <c r="C37" s="15"/>
      <c r="D37" s="15"/>
      <c r="E37" s="15"/>
      <c r="F37" s="15"/>
      <c r="G37" s="15"/>
      <c r="H37" s="15"/>
      <c r="J37" s="15"/>
      <c r="K37" s="15"/>
      <c r="L37" s="100"/>
      <c r="M37" s="103" t="str">
        <f>IF(S37="","Saisie obligatoire!","")</f>
        <v>Saisie obligatoire!</v>
      </c>
      <c r="N37" s="100"/>
      <c r="O37" s="100"/>
      <c r="R37" s="3" t="s">
        <v>14</v>
      </c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</row>
    <row r="38" spans="1:3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R38" s="3"/>
      <c r="S38" s="36"/>
      <c r="T38" s="36"/>
      <c r="U38" s="36"/>
      <c r="V38" s="36"/>
      <c r="W38" s="37"/>
    </row>
    <row r="39" spans="1:3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R39" s="3"/>
      <c r="S39" s="36"/>
      <c r="T39" s="36"/>
      <c r="U39" s="36"/>
      <c r="V39" s="36"/>
      <c r="W39" s="37"/>
    </row>
    <row r="40" spans="1:31" s="22" customFormat="1" ht="12.75" customHeight="1" x14ac:dyDescent="0.2">
      <c r="A40" s="103" t="str">
        <f>IF(LEN(A42&amp;A44&amp;A46&amp;A48)&gt;1,"Une seule sélection SVP",IF(A42&amp;A44&amp;A46&amp;A48="","Saisie obligatoire!",""))</f>
        <v>Saisie obligatoire!</v>
      </c>
      <c r="B40" s="103"/>
      <c r="C40" s="103"/>
      <c r="D40" s="21"/>
      <c r="E40" s="21"/>
      <c r="F40" s="21"/>
      <c r="G40" s="21"/>
      <c r="H40" s="21"/>
      <c r="I40" s="21"/>
      <c r="K40" s="103" t="str">
        <f>IF(LEN(K42&amp;K44&amp;K46)&gt;1,"Une seule sélection SVP",IF(K42&amp;K44&amp;K46="","Saisie obligatoire!",""))</f>
        <v>Saisie obligatoire!</v>
      </c>
      <c r="L40" s="103"/>
      <c r="M40" s="103"/>
      <c r="N40" s="100"/>
      <c r="O40" s="100"/>
      <c r="P40" s="100"/>
      <c r="S40" s="103" t="str">
        <f>IF(LEN(S42&amp;S44&amp;S46&amp;S48&amp;S50&amp;S52)&gt;1,"Une seule sélection SVP",IF(S42&amp;S44&amp;S46&amp;S48&amp;S50&amp;S52="","Saisie obligatoire!",""))</f>
        <v>Saisie obligatoire!</v>
      </c>
      <c r="X40" s="11"/>
      <c r="Y40" s="11"/>
      <c r="Z40" s="11"/>
      <c r="AA40" s="11"/>
      <c r="AB40" s="11"/>
      <c r="AC40" s="11"/>
      <c r="AD40" s="11"/>
      <c r="AE40" s="11"/>
    </row>
    <row r="41" spans="1:31" ht="27.75" customHeight="1" x14ac:dyDescent="0.2">
      <c r="A41" s="33" t="s">
        <v>6</v>
      </c>
      <c r="B41" s="33"/>
      <c r="C41" s="33"/>
      <c r="D41" s="33"/>
      <c r="E41" s="33"/>
      <c r="I41" s="104"/>
      <c r="K41" s="33" t="s">
        <v>7</v>
      </c>
      <c r="L41" s="33"/>
      <c r="M41" s="33"/>
      <c r="Q41" s="105"/>
      <c r="S41" s="33" t="s">
        <v>68</v>
      </c>
      <c r="V41"/>
      <c r="X41" s="12"/>
      <c r="Y41" s="12"/>
      <c r="Z41" s="12"/>
      <c r="AA41" s="12"/>
      <c r="AB41" s="12"/>
      <c r="AC41" s="12"/>
      <c r="AD41" s="11"/>
      <c r="AE41" s="11"/>
    </row>
    <row r="42" spans="1:31" s="42" customFormat="1" ht="13.5" customHeight="1" x14ac:dyDescent="0.2">
      <c r="A42" s="95"/>
      <c r="B42" s="12" t="s">
        <v>82</v>
      </c>
      <c r="C42" s="12"/>
      <c r="D42" s="12"/>
      <c r="E42" s="12"/>
      <c r="F42" s="12"/>
      <c r="G42" s="12"/>
      <c r="H42" s="12"/>
      <c r="K42" s="95"/>
      <c r="L42" s="12" t="s">
        <v>86</v>
      </c>
      <c r="M42" s="12"/>
      <c r="N42" s="104"/>
      <c r="O42" s="104"/>
      <c r="P42" s="104"/>
      <c r="S42" s="95"/>
      <c r="T42" s="12" t="s">
        <v>89</v>
      </c>
      <c r="X42" s="12"/>
      <c r="Y42" s="12"/>
      <c r="Z42" s="12"/>
      <c r="AA42" s="12"/>
    </row>
    <row r="43" spans="1:31" s="42" customFormat="1" ht="3.75" customHeight="1" x14ac:dyDescent="0.2">
      <c r="A43" s="1"/>
      <c r="B43" s="12"/>
      <c r="C43" s="12"/>
      <c r="D43" s="12"/>
      <c r="E43" s="12"/>
      <c r="F43" s="12"/>
      <c r="G43" s="12"/>
      <c r="H43" s="12"/>
      <c r="K43" s="1"/>
      <c r="L43" s="12"/>
      <c r="M43" s="12"/>
      <c r="N43" s="12"/>
      <c r="O43" s="12"/>
      <c r="Q43" s="12"/>
      <c r="S43" s="1"/>
      <c r="T43" s="12"/>
      <c r="X43" s="12"/>
      <c r="Y43" s="12"/>
      <c r="Z43" s="12"/>
      <c r="AA43" s="12"/>
    </row>
    <row r="44" spans="1:31" s="42" customFormat="1" ht="13.5" customHeight="1" x14ac:dyDescent="0.2">
      <c r="A44" s="95"/>
      <c r="B44" s="12" t="s">
        <v>83</v>
      </c>
      <c r="C44" s="12"/>
      <c r="D44" s="12"/>
      <c r="E44" s="12"/>
      <c r="F44" s="12"/>
      <c r="G44" s="12"/>
      <c r="H44" s="12"/>
      <c r="K44" s="95"/>
      <c r="L44" s="12" t="s">
        <v>87</v>
      </c>
      <c r="M44" s="12"/>
      <c r="N44" s="12"/>
      <c r="O44" s="12"/>
      <c r="S44" s="95"/>
      <c r="T44" s="12" t="s">
        <v>90</v>
      </c>
      <c r="X44" s="12"/>
      <c r="Y44" s="12"/>
      <c r="Z44" s="12"/>
      <c r="AA44" s="12"/>
    </row>
    <row r="45" spans="1:31" s="42" customFormat="1" ht="3.75" customHeight="1" x14ac:dyDescent="0.2">
      <c r="A45" s="1"/>
      <c r="B45" s="12"/>
      <c r="C45" s="12"/>
      <c r="D45" s="12"/>
      <c r="E45" s="12"/>
      <c r="F45" s="12"/>
      <c r="G45" s="12"/>
      <c r="H45" s="12"/>
      <c r="K45" s="1"/>
      <c r="L45" s="12"/>
      <c r="M45" s="12"/>
      <c r="N45" s="12"/>
      <c r="O45" s="12"/>
      <c r="S45" s="1"/>
      <c r="T45" s="12"/>
      <c r="X45" s="12"/>
      <c r="Y45" s="12"/>
      <c r="Z45" s="12"/>
      <c r="AA45" s="12"/>
    </row>
    <row r="46" spans="1:31" s="42" customFormat="1" ht="13.5" customHeight="1" x14ac:dyDescent="0.2">
      <c r="A46" s="95"/>
      <c r="B46" s="12" t="s">
        <v>84</v>
      </c>
      <c r="C46" s="12"/>
      <c r="D46" s="12"/>
      <c r="E46" s="12"/>
      <c r="F46" s="12"/>
      <c r="G46" s="12"/>
      <c r="H46" s="12"/>
      <c r="K46" s="95"/>
      <c r="L46" s="12" t="s">
        <v>88</v>
      </c>
      <c r="M46" s="12"/>
      <c r="N46" s="12"/>
      <c r="O46" s="12"/>
      <c r="S46" s="95"/>
      <c r="T46" s="12" t="s">
        <v>91</v>
      </c>
      <c r="X46" s="12"/>
      <c r="Y46" s="12"/>
      <c r="Z46" s="12"/>
      <c r="AA46" s="12"/>
      <c r="AB46" s="5"/>
      <c r="AD46"/>
      <c r="AE46"/>
    </row>
    <row r="47" spans="1:31" s="42" customFormat="1" ht="3.75" customHeight="1" x14ac:dyDescent="0.2">
      <c r="A47" s="1"/>
      <c r="B47" s="12"/>
      <c r="C47" s="12"/>
      <c r="D47" s="12"/>
      <c r="E47" s="12"/>
      <c r="F47" s="12"/>
      <c r="G47" s="12"/>
      <c r="H47" s="12"/>
      <c r="J47" s="12"/>
      <c r="K47" s="12"/>
      <c r="L47" s="12"/>
      <c r="M47" s="12"/>
      <c r="N47" s="12"/>
      <c r="S47" s="1"/>
      <c r="T47" s="12"/>
      <c r="X47" s="12"/>
      <c r="Y47" s="12"/>
      <c r="Z47" s="12"/>
      <c r="AA47" s="12"/>
      <c r="AD47"/>
      <c r="AE47"/>
    </row>
    <row r="48" spans="1:31" s="42" customFormat="1" ht="13.5" customHeight="1" x14ac:dyDescent="0.2">
      <c r="A48" s="95"/>
      <c r="B48" s="12" t="s">
        <v>85</v>
      </c>
      <c r="C48" s="12"/>
      <c r="D48" s="12"/>
      <c r="E48" s="12"/>
      <c r="F48" s="12"/>
      <c r="G48" s="12"/>
      <c r="H48" s="12"/>
      <c r="I48" s="12"/>
      <c r="J48" s="89"/>
      <c r="K48" s="12"/>
      <c r="L48" s="12"/>
      <c r="M48" s="12"/>
      <c r="N48" s="12"/>
      <c r="S48" s="95"/>
      <c r="T48" s="12" t="s">
        <v>92</v>
      </c>
      <c r="X48" s="12"/>
      <c r="Y48" s="12"/>
      <c r="Z48" s="12"/>
      <c r="AA48" s="12"/>
      <c r="AD48"/>
      <c r="AE48"/>
    </row>
    <row r="49" spans="1:31" s="42" customFormat="1" ht="3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S49" s="1"/>
      <c r="T49" s="12"/>
      <c r="X49" s="12"/>
      <c r="Y49" s="12"/>
      <c r="Z49" s="12"/>
      <c r="AA49" s="12"/>
      <c r="AD49"/>
      <c r="AE49"/>
    </row>
    <row r="50" spans="1:31" s="42" customFormat="1" ht="13.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S50" s="95"/>
      <c r="T50" s="12" t="s">
        <v>181</v>
      </c>
      <c r="X50" s="12"/>
      <c r="Y50" s="12"/>
      <c r="Z50" s="12"/>
      <c r="AA50" s="12"/>
      <c r="AD50"/>
      <c r="AE50"/>
    </row>
    <row r="51" spans="1:31" s="42" customFormat="1" ht="4.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X51" s="12"/>
      <c r="Y51" s="12"/>
      <c r="Z51" s="12"/>
      <c r="AA51" s="12"/>
      <c r="AD51"/>
      <c r="AE51"/>
    </row>
    <row r="52" spans="1:31" s="22" customFormat="1" ht="14.25" customHeight="1" x14ac:dyDescent="0.2">
      <c r="A52" s="88"/>
      <c r="J52" s="88"/>
      <c r="S52" s="95"/>
      <c r="T52" s="12" t="s">
        <v>163</v>
      </c>
      <c r="X52" s="2"/>
      <c r="Y52" s="2"/>
      <c r="Z52" s="2"/>
      <c r="AA52" s="2"/>
      <c r="AB52" s="2"/>
      <c r="AC52" s="2"/>
      <c r="AD52" s="2"/>
      <c r="AE52" s="2"/>
    </row>
    <row r="53" spans="1:31" s="22" customFormat="1" ht="14.25" customHeight="1" x14ac:dyDescent="0.2">
      <c r="A53" s="88"/>
      <c r="J53" s="88"/>
      <c r="S53" s="88"/>
      <c r="T53" s="90"/>
      <c r="X53" s="2"/>
      <c r="Y53" s="2"/>
      <c r="Z53" s="2"/>
      <c r="AA53" s="2"/>
      <c r="AB53" s="2"/>
      <c r="AC53" s="2"/>
      <c r="AD53" s="2"/>
      <c r="AE53" s="2"/>
    </row>
    <row r="54" spans="1:31" s="43" customFormat="1" ht="14.25" customHeight="1" x14ac:dyDescent="0.2">
      <c r="T54" s="91"/>
      <c r="X54" s="44"/>
      <c r="Y54" s="44"/>
      <c r="Z54" s="44"/>
      <c r="AA54" s="44"/>
      <c r="AB54" s="44"/>
      <c r="AC54" s="44"/>
      <c r="AD54" s="44"/>
      <c r="AE54" s="44"/>
    </row>
    <row r="55" spans="1:31" s="22" customFormat="1" x14ac:dyDescent="0.2">
      <c r="A55" s="24"/>
      <c r="B55" s="24"/>
      <c r="C55" s="24"/>
      <c r="D55" s="24"/>
      <c r="R55" s="88"/>
      <c r="X55" s="2"/>
      <c r="Y55" s="2"/>
      <c r="Z55" s="2"/>
      <c r="AA55" s="2"/>
      <c r="AB55" s="2"/>
      <c r="AC55" s="2"/>
      <c r="AD55" s="2"/>
      <c r="AE55" s="2"/>
    </row>
    <row r="56" spans="1:31" s="25" customFormat="1" ht="13.5" customHeight="1" x14ac:dyDescent="0.2">
      <c r="A56" s="15" t="s">
        <v>8</v>
      </c>
      <c r="B56" s="15"/>
      <c r="C56" s="15"/>
      <c r="D56" s="15"/>
      <c r="E56" s="15"/>
      <c r="G56" s="25" t="s">
        <v>2</v>
      </c>
      <c r="H56" s="96"/>
      <c r="I56" s="26"/>
      <c r="J56" s="26" t="s">
        <v>33</v>
      </c>
      <c r="K56" s="97"/>
      <c r="M56" s="26" t="s">
        <v>34</v>
      </c>
      <c r="N56" s="96"/>
      <c r="P56" s="26" t="s">
        <v>35</v>
      </c>
      <c r="Q56" s="96"/>
      <c r="S56" s="26" t="s">
        <v>9</v>
      </c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2"/>
    </row>
    <row r="57" spans="1:31" ht="3.75" customHeight="1" x14ac:dyDescent="0.2"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 t="str">
        <f>(IF(OR(ISBLANK($D57),ISBLANK($F57),ISBLANK(#REF!)),"",(ROUNDUP((D57-#REF!),1))))</f>
        <v/>
      </c>
      <c r="Q57" s="23"/>
      <c r="R57" s="23"/>
      <c r="S57" s="23"/>
      <c r="T57" s="23"/>
      <c r="U57" s="23"/>
      <c r="V57" s="23" t="str">
        <f>IF(OR(ISBLANK($D57),ISBLANK($F57),ISBLANK(#REF!)),"",P57/#REF!)</f>
        <v/>
      </c>
      <c r="W57" s="23"/>
      <c r="X57" s="23"/>
      <c r="Y57" s="23"/>
      <c r="Z57" s="23"/>
      <c r="AA57" s="23"/>
    </row>
    <row r="58" spans="1:31" s="25" customFormat="1" x14ac:dyDescent="0.2">
      <c r="A58" s="15" t="s">
        <v>10</v>
      </c>
      <c r="B58" s="15"/>
      <c r="C58" s="15"/>
      <c r="D58" s="15"/>
      <c r="E58" s="15"/>
      <c r="G58" s="5" t="s">
        <v>27</v>
      </c>
      <c r="H58" s="96"/>
      <c r="I58" s="26"/>
      <c r="J58" s="31" t="s">
        <v>20</v>
      </c>
      <c r="K58" s="96"/>
      <c r="S58" s="26" t="s">
        <v>9</v>
      </c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11"/>
    </row>
    <row r="59" spans="1:31" ht="3.75" customHeight="1" x14ac:dyDescent="0.2">
      <c r="E59" s="23"/>
      <c r="F59" s="23"/>
      <c r="G59" s="12"/>
      <c r="H59" s="8"/>
      <c r="I59" s="23"/>
      <c r="J59" s="12"/>
      <c r="K59" s="23"/>
      <c r="M59" s="23"/>
      <c r="O59" s="23"/>
      <c r="P59" s="23" t="str">
        <f>(IF(OR(ISBLANK($D59),ISBLANK(#REF!),ISBLANK($G59)),"",(ROUNDUP((D59-#REF!),1))))</f>
        <v/>
      </c>
      <c r="Q59" s="23"/>
      <c r="R59" s="23"/>
      <c r="S59" s="23"/>
      <c r="T59" s="23"/>
      <c r="U59" s="23"/>
      <c r="V59" s="23" t="str">
        <f>IF(OR(ISBLANK($D59),ISBLANK(#REF!),ISBLANK($G59)),"",P59/#REF!)</f>
        <v/>
      </c>
      <c r="W59" s="23"/>
      <c r="X59" s="23"/>
      <c r="Y59" s="23"/>
      <c r="Z59" s="23"/>
      <c r="AA59" s="23"/>
    </row>
    <row r="60" spans="1:31" s="25" customFormat="1" ht="13.5" customHeight="1" x14ac:dyDescent="0.2">
      <c r="A60" s="15" t="s">
        <v>11</v>
      </c>
      <c r="B60" s="15"/>
      <c r="C60" s="15"/>
      <c r="D60" s="15"/>
      <c r="E60" s="15"/>
      <c r="G60" s="5" t="s">
        <v>27</v>
      </c>
      <c r="H60" s="96"/>
      <c r="I60" s="26"/>
      <c r="J60" s="31" t="s">
        <v>20</v>
      </c>
      <c r="K60" s="96"/>
      <c r="S60" s="26" t="s">
        <v>9</v>
      </c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2"/>
    </row>
    <row r="61" spans="1:31" s="22" customFormat="1" x14ac:dyDescent="0.2">
      <c r="A61" s="24"/>
      <c r="B61" s="24"/>
      <c r="C61" s="24"/>
      <c r="D61" s="24"/>
      <c r="X61" s="11"/>
      <c r="Y61" s="11"/>
      <c r="Z61" s="11"/>
      <c r="AA61" s="11"/>
      <c r="AB61" s="11"/>
      <c r="AC61" s="11"/>
      <c r="AD61" s="11"/>
      <c r="AE61" s="11"/>
    </row>
    <row r="62" spans="1:31" s="25" customFormat="1" x14ac:dyDescent="0.2">
      <c r="A62" s="19">
        <v>2</v>
      </c>
      <c r="B62" s="20" t="s">
        <v>3</v>
      </c>
      <c r="D62" s="15"/>
      <c r="R62" s="26"/>
      <c r="S62" s="26"/>
      <c r="T62" s="26"/>
      <c r="U62" s="22"/>
      <c r="X62" s="11"/>
      <c r="Y62" s="11"/>
      <c r="Z62" s="11"/>
      <c r="AA62" s="11"/>
      <c r="AB62" s="11"/>
      <c r="AC62" s="11"/>
      <c r="AD62" s="11"/>
      <c r="AE62" s="11"/>
    </row>
    <row r="63" spans="1:31" s="22" customFormat="1" ht="9.75" customHeight="1" x14ac:dyDescent="0.2">
      <c r="B63" s="16"/>
      <c r="C63" s="16"/>
      <c r="D63" s="27"/>
      <c r="E63" s="27"/>
      <c r="F63" s="27"/>
      <c r="G63" s="27"/>
      <c r="H63" s="27"/>
      <c r="I63" s="27"/>
      <c r="J63" s="27"/>
      <c r="K63" s="28"/>
      <c r="L63" s="6" t="s">
        <v>19</v>
      </c>
      <c r="M63" s="6"/>
      <c r="N63" s="6" t="s">
        <v>20</v>
      </c>
      <c r="O63" s="27"/>
      <c r="P63" s="27"/>
      <c r="R63" s="3"/>
      <c r="S63" s="27"/>
      <c r="T63" s="27"/>
      <c r="U63" s="27"/>
      <c r="V63" s="27"/>
    </row>
    <row r="64" spans="1:31" s="25" customFormat="1" ht="13.5" customHeight="1" x14ac:dyDescent="0.2">
      <c r="A64" s="16" t="s">
        <v>36</v>
      </c>
      <c r="B64" s="29"/>
      <c r="C64" s="27"/>
      <c r="D64" s="27"/>
      <c r="E64" s="27"/>
      <c r="F64" s="27"/>
      <c r="G64" s="27"/>
      <c r="H64" s="27"/>
      <c r="I64" s="27"/>
      <c r="J64" s="27"/>
      <c r="L64" s="98"/>
      <c r="M64" s="27"/>
      <c r="N64" s="98"/>
      <c r="O64" s="27"/>
      <c r="P64" s="27"/>
      <c r="Q64" s="27"/>
      <c r="R64" s="27"/>
      <c r="S64" s="27"/>
      <c r="T64" s="27"/>
      <c r="U64" s="27"/>
      <c r="X64" s="22"/>
      <c r="Y64" s="22"/>
    </row>
    <row r="65" spans="1:30" s="25" customFormat="1" x14ac:dyDescent="0.2">
      <c r="A65" s="16"/>
      <c r="B65" s="27" t="s">
        <v>30</v>
      </c>
      <c r="C65" s="27"/>
      <c r="D65" s="27"/>
      <c r="E65" s="27"/>
      <c r="F65" s="27"/>
      <c r="G65" s="27"/>
      <c r="H65" s="27"/>
      <c r="I65" s="27"/>
      <c r="J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X65" s="22"/>
      <c r="Y65" s="22"/>
    </row>
    <row r="66" spans="1:30" s="25" customFormat="1" x14ac:dyDescent="0.2">
      <c r="A66" s="16"/>
      <c r="B66" s="27" t="s">
        <v>59</v>
      </c>
      <c r="C66" s="27"/>
      <c r="D66" s="27"/>
      <c r="E66" s="27"/>
      <c r="F66" s="27"/>
      <c r="G66" s="27"/>
      <c r="H66" s="27"/>
      <c r="I66" s="27"/>
      <c r="J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X66" s="22"/>
      <c r="Y66" s="22"/>
    </row>
    <row r="67" spans="1:30" s="22" customFormat="1" ht="12.75" customHeight="1" x14ac:dyDescent="0.2">
      <c r="B67" s="16"/>
      <c r="C67" s="16"/>
      <c r="D67" s="27"/>
      <c r="E67" s="27"/>
      <c r="F67" s="27"/>
      <c r="G67" s="27"/>
      <c r="H67" s="27"/>
      <c r="I67" s="27"/>
      <c r="J67" s="27"/>
      <c r="K67" s="28"/>
      <c r="L67" s="4" t="s">
        <v>19</v>
      </c>
      <c r="M67" s="6"/>
      <c r="N67" s="4" t="s">
        <v>20</v>
      </c>
      <c r="O67" s="27"/>
      <c r="P67" s="27"/>
      <c r="R67" s="3"/>
      <c r="S67" s="27"/>
      <c r="T67" s="27"/>
      <c r="U67" s="27"/>
      <c r="V67" s="27"/>
    </row>
    <row r="68" spans="1:30" s="25" customFormat="1" ht="13.5" customHeight="1" x14ac:dyDescent="0.2">
      <c r="A68" s="16" t="s">
        <v>60</v>
      </c>
      <c r="B68" s="29"/>
      <c r="C68" s="27"/>
      <c r="D68" s="27"/>
      <c r="E68" s="27"/>
      <c r="F68" s="27"/>
      <c r="G68" s="27"/>
      <c r="H68" s="27"/>
      <c r="I68" s="27"/>
      <c r="J68" s="27"/>
      <c r="K68" s="38"/>
      <c r="L68" s="98"/>
      <c r="M68" s="27"/>
      <c r="N68" s="98"/>
      <c r="O68" s="27"/>
      <c r="P68" s="27"/>
      <c r="Q68" s="27"/>
      <c r="R68" s="27"/>
      <c r="S68" s="27"/>
      <c r="T68" s="27"/>
      <c r="U68" s="27"/>
      <c r="X68" s="22"/>
      <c r="Y68" s="22"/>
    </row>
    <row r="69" spans="1:30" s="22" customFormat="1" ht="3" customHeight="1" x14ac:dyDescent="0.2">
      <c r="B69" s="16"/>
      <c r="C69" s="16"/>
      <c r="D69" s="27"/>
      <c r="E69" s="27"/>
      <c r="F69" s="27"/>
      <c r="G69" s="27"/>
      <c r="H69" s="27"/>
      <c r="I69" s="27"/>
      <c r="J69" s="27"/>
      <c r="K69" s="28"/>
      <c r="L69" s="27"/>
      <c r="M69" s="28"/>
      <c r="N69" s="27"/>
      <c r="O69" s="27"/>
      <c r="P69" s="27"/>
      <c r="R69" s="3"/>
      <c r="S69" s="27"/>
      <c r="T69" s="27"/>
      <c r="U69" s="27"/>
      <c r="V69" s="27"/>
    </row>
    <row r="70" spans="1:30" s="22" customFormat="1" ht="9.75" customHeight="1" x14ac:dyDescent="0.2">
      <c r="B70" s="16"/>
      <c r="C70" s="16"/>
      <c r="D70" s="27"/>
      <c r="E70" s="27"/>
      <c r="F70" s="27"/>
      <c r="G70" s="27"/>
      <c r="H70" s="27"/>
      <c r="I70" s="27"/>
      <c r="J70" s="27"/>
      <c r="K70" s="28"/>
      <c r="L70" s="4" t="s">
        <v>19</v>
      </c>
      <c r="M70" s="6"/>
      <c r="N70" s="4" t="s">
        <v>20</v>
      </c>
      <c r="O70" s="27"/>
      <c r="P70" s="27"/>
      <c r="R70" s="3"/>
      <c r="S70" s="27"/>
      <c r="T70" s="27"/>
      <c r="U70" s="27"/>
      <c r="V70" s="27"/>
    </row>
    <row r="71" spans="1:30" s="22" customFormat="1" ht="13.5" customHeight="1" x14ac:dyDescent="0.2">
      <c r="A71" s="16" t="s">
        <v>37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98"/>
      <c r="M71" s="27"/>
      <c r="N71" s="98"/>
      <c r="O71" s="27" t="str">
        <f>(IF(OR(ISBLANK($B71),ISBLANK($E71),ISBLANK($F71)),"",(ROUNDUP((B71-#REF!),1))))</f>
        <v/>
      </c>
      <c r="P71" s="27"/>
      <c r="Q71" s="27"/>
      <c r="R71" s="27"/>
      <c r="S71" s="27"/>
      <c r="T71" s="27"/>
      <c r="U71" s="27" t="str">
        <f>IF(OR(ISBLANK($B71),ISBLANK($E71),ISBLANK($F71)),"",O71/#REF!)</f>
        <v/>
      </c>
    </row>
    <row r="72" spans="1:30" s="22" customFormat="1" x14ac:dyDescent="0.2">
      <c r="A72" s="16"/>
      <c r="B72" s="16" t="s">
        <v>12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30" ht="5.25" customHeight="1" x14ac:dyDescent="0.2">
      <c r="A73" s="20"/>
      <c r="B73" s="20"/>
      <c r="E73" s="17"/>
      <c r="F73" s="17"/>
      <c r="G73" s="17"/>
      <c r="H73" s="17"/>
      <c r="I73" s="17"/>
      <c r="J73" s="17"/>
      <c r="K73" s="17"/>
      <c r="L73" s="17"/>
      <c r="M73" s="17"/>
      <c r="W73" s="37"/>
    </row>
    <row r="74" spans="1:30" s="22" customFormat="1" ht="12.75" x14ac:dyDescent="0.2">
      <c r="A74" s="19">
        <v>3</v>
      </c>
      <c r="B74" s="19" t="s">
        <v>15</v>
      </c>
      <c r="D74" s="27"/>
      <c r="E74" s="27"/>
      <c r="F74" s="27"/>
      <c r="G74" s="27"/>
      <c r="H74" s="27"/>
      <c r="I74" s="27"/>
      <c r="J74" s="39"/>
      <c r="K74" s="39"/>
      <c r="L74" s="39"/>
      <c r="M74" s="39"/>
      <c r="O74" s="345"/>
      <c r="P74" s="345"/>
      <c r="Q74" s="345"/>
      <c r="R74" s="345"/>
      <c r="T74" s="27"/>
      <c r="U74" s="27"/>
      <c r="V74" s="27"/>
    </row>
    <row r="75" spans="1:30" s="22" customFormat="1" x14ac:dyDescent="0.2">
      <c r="A75" s="16"/>
      <c r="B75" s="1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30" s="22" customFormat="1" x14ac:dyDescent="0.2">
      <c r="B76" s="27" t="s">
        <v>28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R76" s="3"/>
      <c r="S76" s="3" t="s">
        <v>14</v>
      </c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</row>
    <row r="77" spans="1:30" s="22" customFormat="1" ht="4.5" customHeight="1" x14ac:dyDescent="0.2">
      <c r="B77" s="16"/>
      <c r="C77" s="1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R77" s="3"/>
      <c r="S77" s="27"/>
      <c r="T77" s="35"/>
      <c r="U77" s="35"/>
      <c r="V77" s="35"/>
    </row>
    <row r="78" spans="1:30" s="22" customFormat="1" x14ac:dyDescent="0.2">
      <c r="B78" s="27" t="s">
        <v>4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R78" s="3"/>
      <c r="S78" s="3" t="s">
        <v>14</v>
      </c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</row>
    <row r="79" spans="1:30" s="22" customFormat="1" x14ac:dyDescent="0.2">
      <c r="B79" s="16"/>
      <c r="C79" s="1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R79" s="3"/>
      <c r="S79" s="27"/>
      <c r="T79" s="35"/>
      <c r="U79" s="35"/>
      <c r="V79" s="35"/>
      <c r="W79" s="40"/>
      <c r="X79" s="40"/>
      <c r="Y79" s="40"/>
    </row>
    <row r="80" spans="1:30" s="22" customFormat="1" x14ac:dyDescent="0.2">
      <c r="B80" s="27" t="s">
        <v>31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R80" s="3"/>
      <c r="S80" s="3" t="s">
        <v>14</v>
      </c>
      <c r="T80" s="332">
        <f>SUM(T76:AD78)</f>
        <v>0</v>
      </c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</row>
    <row r="81" spans="1:34" s="22" customFormat="1" ht="4.5" customHeight="1" x14ac:dyDescent="0.2">
      <c r="B81" s="16"/>
      <c r="C81" s="1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R81" s="3"/>
      <c r="S81" s="27"/>
      <c r="T81" s="329"/>
      <c r="U81" s="329"/>
      <c r="V81" s="329"/>
    </row>
    <row r="82" spans="1:34" s="22" customFormat="1" x14ac:dyDescent="0.2">
      <c r="B82" s="27" t="s">
        <v>32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R82" s="3"/>
      <c r="S82" s="3" t="s">
        <v>14</v>
      </c>
      <c r="T82" s="333">
        <f>SUM(S37)</f>
        <v>0</v>
      </c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</row>
    <row r="83" spans="1:34" s="22" customFormat="1" ht="13.5" customHeight="1" thickBot="1" x14ac:dyDescent="0.25">
      <c r="B83" s="27" t="s">
        <v>95</v>
      </c>
      <c r="C83" s="27"/>
      <c r="D83" s="27"/>
      <c r="E83" s="27"/>
      <c r="F83" s="27"/>
      <c r="G83" s="27"/>
      <c r="H83" s="27"/>
      <c r="I83" s="330" t="s">
        <v>180</v>
      </c>
      <c r="J83" s="330"/>
      <c r="K83" s="330"/>
      <c r="L83" s="27"/>
      <c r="M83" s="27"/>
      <c r="N83" s="27"/>
      <c r="O83" s="27"/>
      <c r="P83" s="27"/>
      <c r="R83" s="3"/>
      <c r="S83" s="3" t="s">
        <v>14</v>
      </c>
      <c r="T83" s="346">
        <f>ROUND(T82*I83/5,2)*5+T82</f>
        <v>0</v>
      </c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F83" s="312" t="s">
        <v>114</v>
      </c>
      <c r="AG83" s="312"/>
      <c r="AH83" s="312"/>
    </row>
    <row r="84" spans="1:34" s="22" customFormat="1" ht="21" customHeight="1" thickTop="1" x14ac:dyDescent="0.2">
      <c r="B84" s="27" t="s">
        <v>5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R84" s="3"/>
      <c r="S84" s="3" t="s">
        <v>14</v>
      </c>
      <c r="T84" s="347">
        <f>IF(T80&lt;T83,"Budget insuffisant",FLOOR(T80-T83,0.05))</f>
        <v>0</v>
      </c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F84" s="312" t="s">
        <v>180</v>
      </c>
      <c r="AG84" s="312"/>
      <c r="AH84" s="312"/>
    </row>
    <row r="86" spans="1:34" x14ac:dyDescent="0.2">
      <c r="B86" s="2" t="s">
        <v>57</v>
      </c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</row>
    <row r="87" spans="1:34" x14ac:dyDescent="0.2"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</row>
    <row r="88" spans="1:34" x14ac:dyDescent="0.2"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</row>
    <row r="89" spans="1:34" x14ac:dyDescent="0.2"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</row>
    <row r="91" spans="1:34" x14ac:dyDescent="0.2">
      <c r="A91" s="19">
        <v>4</v>
      </c>
      <c r="B91" s="19" t="s">
        <v>69</v>
      </c>
    </row>
    <row r="92" spans="1:34" x14ac:dyDescent="0.2">
      <c r="A92" s="30"/>
      <c r="B92" s="30"/>
      <c r="C92" s="19"/>
    </row>
    <row r="94" spans="1:34" s="67" customFormat="1" x14ac:dyDescent="0.2">
      <c r="A94" s="73"/>
      <c r="B94" s="72" t="e">
        <f>CONCATENATE("L",RIGHT(Décision,(LEN(Décision)-1))," décide")</f>
        <v>#N/A</v>
      </c>
      <c r="C94" s="73"/>
      <c r="D94" s="45"/>
      <c r="E94" s="68"/>
      <c r="F94" s="68"/>
      <c r="G94" s="68"/>
      <c r="H94" s="68"/>
      <c r="I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9"/>
      <c r="Y94" s="74"/>
      <c r="Z94" s="75"/>
    </row>
    <row r="95" spans="1:34" s="15" customFormat="1" ht="3.75" customHeight="1" x14ac:dyDescent="0.2">
      <c r="A95" s="16"/>
      <c r="B95" s="25"/>
      <c r="D95" s="16"/>
      <c r="E95" s="16"/>
      <c r="F95" s="16"/>
      <c r="G95" s="16"/>
      <c r="H95" s="16"/>
      <c r="I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8"/>
      <c r="X95" s="13"/>
      <c r="Y95" s="11"/>
      <c r="Z95" s="14"/>
    </row>
    <row r="96" spans="1:34" s="15" customFormat="1" x14ac:dyDescent="0.2">
      <c r="A96" s="16"/>
      <c r="B96" s="342"/>
      <c r="C96" s="342"/>
      <c r="D96" s="342"/>
      <c r="E96" s="342"/>
      <c r="F96" s="342"/>
      <c r="G96" s="342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8"/>
      <c r="X96" s="13"/>
      <c r="Y96" s="11"/>
      <c r="Z96" s="14"/>
    </row>
    <row r="97" spans="1:28" s="15" customForma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8"/>
      <c r="X97" s="13"/>
      <c r="Y97" s="11"/>
      <c r="Z97" s="14"/>
    </row>
    <row r="98" spans="1:28" s="15" customFormat="1" ht="15" customHeight="1" x14ac:dyDescent="0.2">
      <c r="B98" s="16" t="s">
        <v>21</v>
      </c>
      <c r="E98" s="16"/>
      <c r="F98" s="16"/>
      <c r="G98" s="16"/>
      <c r="H98" s="16"/>
      <c r="I98" s="16"/>
      <c r="J98" s="16"/>
      <c r="K98" s="16"/>
      <c r="L98" s="15">
        <f>(F19)</f>
        <v>0</v>
      </c>
      <c r="W98" s="8"/>
      <c r="X98" s="13"/>
      <c r="Y98" s="11"/>
      <c r="Z98" s="14"/>
    </row>
    <row r="99" spans="1:28" s="22" customFormat="1" ht="4.5" customHeight="1" x14ac:dyDescent="0.2">
      <c r="B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R99" s="3"/>
      <c r="S99" s="27"/>
      <c r="T99" s="27"/>
      <c r="U99" s="27"/>
      <c r="V99" s="27"/>
    </row>
    <row r="100" spans="1:28" s="15" customFormat="1" x14ac:dyDescent="0.2">
      <c r="B100" s="16" t="s">
        <v>22</v>
      </c>
      <c r="E100" s="16"/>
      <c r="F100" s="16"/>
      <c r="G100" s="16"/>
      <c r="H100" s="16"/>
      <c r="I100" s="16"/>
      <c r="J100" s="16"/>
      <c r="K100" s="16"/>
      <c r="L100" s="326"/>
      <c r="M100" s="327"/>
      <c r="N100" s="327"/>
      <c r="O100" s="327"/>
      <c r="P100" s="327"/>
      <c r="Q100" s="327"/>
      <c r="S100" s="16"/>
      <c r="T100" s="16"/>
      <c r="U100" s="16"/>
      <c r="V100" s="16"/>
      <c r="W100" s="8"/>
      <c r="X100" s="13"/>
      <c r="Y100" s="11"/>
      <c r="Z100" s="14"/>
    </row>
    <row r="101" spans="1:28" s="15" customFormat="1" x14ac:dyDescent="0.2">
      <c r="B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8"/>
      <c r="X101" s="13"/>
      <c r="Y101" s="11"/>
      <c r="Z101" s="14"/>
    </row>
    <row r="102" spans="1:28" s="15" customFormat="1" x14ac:dyDescent="0.2">
      <c r="B102" s="16" t="s">
        <v>29</v>
      </c>
      <c r="E102" s="16"/>
      <c r="F102" s="16"/>
      <c r="G102" s="16"/>
      <c r="H102" s="16"/>
      <c r="J102" s="26"/>
      <c r="K102" s="26" t="s">
        <v>14</v>
      </c>
      <c r="L102" s="325">
        <f>SUM(T83)</f>
        <v>0</v>
      </c>
      <c r="M102" s="325"/>
      <c r="N102" s="325"/>
      <c r="O102" s="325"/>
      <c r="P102" s="325"/>
      <c r="Q102" s="325"/>
      <c r="X102" s="13"/>
      <c r="Y102" s="11"/>
      <c r="Z102" s="14"/>
    </row>
    <row r="103" spans="1:28" s="15" customFormat="1" x14ac:dyDescent="0.2">
      <c r="B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8"/>
      <c r="X103" s="13"/>
      <c r="Y103" s="11"/>
      <c r="Z103" s="14"/>
    </row>
    <row r="104" spans="1:28" s="15" customFormat="1" x14ac:dyDescent="0.2">
      <c r="B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8"/>
      <c r="X104" s="13"/>
      <c r="Y104" s="11"/>
      <c r="Z104" s="14"/>
    </row>
    <row r="105" spans="1:28" s="15" customFormat="1" x14ac:dyDescent="0.2">
      <c r="B105" s="94" t="s">
        <v>77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8"/>
      <c r="X105" s="13"/>
      <c r="Y105" s="11"/>
      <c r="Z105" s="14"/>
    </row>
    <row r="106" spans="1:28" s="15" customFormat="1" x14ac:dyDescent="0.2">
      <c r="B106" s="16" t="s">
        <v>23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8"/>
      <c r="X106" s="13"/>
      <c r="Y106" s="11"/>
      <c r="Z106" s="14"/>
    </row>
    <row r="107" spans="1:28" s="15" customForma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8"/>
      <c r="X107" s="13"/>
      <c r="Y107" s="34"/>
      <c r="Z107" s="14"/>
    </row>
    <row r="108" spans="1:28" s="15" customForma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8"/>
      <c r="X108" s="13"/>
      <c r="Y108" s="11"/>
      <c r="Z108" s="14"/>
    </row>
    <row r="109" spans="1:28" ht="12.75" customHeight="1" x14ac:dyDescent="0.2">
      <c r="B109" s="2" t="s">
        <v>94</v>
      </c>
      <c r="G109" s="341" t="e">
        <f>Autorité</f>
        <v>#N/A</v>
      </c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</row>
    <row r="110" spans="1:28" x14ac:dyDescent="0.2">
      <c r="K110" s="341" t="e">
        <f>Décision_2</f>
        <v>#N/A</v>
      </c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</row>
    <row r="113" spans="1:27" ht="12.75" customHeight="1" x14ac:dyDescent="0.2">
      <c r="B113" s="2" t="s">
        <v>96</v>
      </c>
      <c r="K113" s="343" t="e">
        <f>Nom_signature</f>
        <v>#N/A</v>
      </c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</row>
    <row r="116" spans="1:27" x14ac:dyDescent="0.2">
      <c r="B116" s="2" t="s">
        <v>133</v>
      </c>
      <c r="E116" s="2" t="s">
        <v>134</v>
      </c>
    </row>
    <row r="117" spans="1:27" ht="14.25" customHeight="1" x14ac:dyDescent="0.2">
      <c r="I117" s="44" t="s">
        <v>65</v>
      </c>
      <c r="Q117" s="9" t="s">
        <v>61</v>
      </c>
      <c r="R117" s="44"/>
      <c r="S117" s="44"/>
      <c r="T117" s="44"/>
      <c r="U117" s="44"/>
      <c r="V117" s="9" t="s">
        <v>66</v>
      </c>
      <c r="W117" s="44"/>
      <c r="X117" s="44"/>
      <c r="Y117" s="44"/>
      <c r="Z117" s="9" t="s">
        <v>63</v>
      </c>
      <c r="AA117" s="44"/>
    </row>
    <row r="118" spans="1:27" ht="12" customHeight="1" x14ac:dyDescent="0.2">
      <c r="B118" s="331" t="e">
        <f>Signature</f>
        <v>#N/A</v>
      </c>
      <c r="C118" s="331"/>
      <c r="D118" s="331"/>
      <c r="E118" s="331"/>
      <c r="F118" s="331"/>
      <c r="G118" s="331"/>
      <c r="H118" s="331"/>
      <c r="I118" s="323"/>
      <c r="J118" s="323"/>
      <c r="K118" s="323"/>
      <c r="L118" s="323"/>
      <c r="M118" s="323"/>
      <c r="N118" s="323"/>
      <c r="O118" s="323"/>
      <c r="Q118" s="323"/>
      <c r="R118" s="324"/>
      <c r="S118" s="324"/>
      <c r="T118" s="324"/>
      <c r="U118" s="87"/>
      <c r="V118" s="84"/>
    </row>
    <row r="119" spans="1:27" ht="12" customHeight="1" x14ac:dyDescent="0.2">
      <c r="B119" s="331"/>
      <c r="C119" s="331"/>
      <c r="D119" s="331"/>
      <c r="E119" s="331"/>
      <c r="F119" s="331"/>
      <c r="G119" s="331"/>
      <c r="H119" s="331"/>
      <c r="I119" s="323"/>
      <c r="J119" s="323"/>
      <c r="K119" s="323"/>
      <c r="L119" s="323"/>
      <c r="M119" s="323"/>
      <c r="N119" s="323"/>
      <c r="O119" s="323"/>
      <c r="Q119" s="324"/>
      <c r="R119" s="324"/>
      <c r="S119" s="324"/>
      <c r="T119" s="324"/>
      <c r="U119" s="87"/>
      <c r="V119" s="84"/>
    </row>
    <row r="120" spans="1:27" ht="12" customHeight="1" x14ac:dyDescent="0.2">
      <c r="B120" s="72"/>
      <c r="C120" s="73"/>
      <c r="D120" s="73"/>
      <c r="E120" s="73"/>
      <c r="F120" s="73"/>
      <c r="Q120" s="82"/>
      <c r="R120" s="82"/>
      <c r="S120" s="82"/>
      <c r="T120" s="83"/>
      <c r="U120" s="83"/>
      <c r="V120" s="84"/>
    </row>
    <row r="121" spans="1:27" ht="12" customHeight="1" x14ac:dyDescent="0.2">
      <c r="A121" s="139" t="e">
        <f>IF(INDEX(B121,1,1)="",TRUE,FALSE)</f>
        <v>#N/A</v>
      </c>
      <c r="B121" s="72" t="e">
        <f>Signature2</f>
        <v>#N/A</v>
      </c>
      <c r="C121" s="73"/>
      <c r="D121" s="73"/>
      <c r="E121" s="73"/>
      <c r="F121" s="73"/>
      <c r="G121" s="27"/>
      <c r="I121" s="323"/>
      <c r="J121" s="324"/>
      <c r="K121" s="324"/>
      <c r="L121" s="324"/>
      <c r="M121" s="324"/>
      <c r="N121" s="324"/>
      <c r="O121" s="324"/>
      <c r="Q121" s="323"/>
      <c r="R121" s="324"/>
      <c r="S121" s="324"/>
      <c r="T121" s="324"/>
      <c r="U121" s="87"/>
      <c r="V121" s="84"/>
    </row>
    <row r="122" spans="1:27" ht="12" customHeight="1" x14ac:dyDescent="0.2">
      <c r="A122" s="139"/>
      <c r="B122" s="72"/>
      <c r="C122" s="73"/>
      <c r="D122" s="73"/>
      <c r="E122" s="73"/>
      <c r="F122" s="73"/>
      <c r="G122" s="27"/>
      <c r="I122" s="324"/>
      <c r="J122" s="324"/>
      <c r="K122" s="324"/>
      <c r="L122" s="324"/>
      <c r="M122" s="324"/>
      <c r="N122" s="324"/>
      <c r="O122" s="324"/>
      <c r="Q122" s="324"/>
      <c r="R122" s="324"/>
      <c r="S122" s="324"/>
      <c r="T122" s="324"/>
      <c r="U122" s="87"/>
      <c r="V122" s="84"/>
    </row>
    <row r="123" spans="1:27" ht="12" customHeight="1" x14ac:dyDescent="0.2">
      <c r="A123" s="140"/>
      <c r="B123" s="72"/>
      <c r="C123" s="73"/>
      <c r="D123" s="73"/>
      <c r="E123" s="73"/>
      <c r="F123" s="73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7" ht="12" customHeight="1" x14ac:dyDescent="0.2">
      <c r="A124" s="139" t="e">
        <f>IF(INDEX(B124,1,1)="",TRUE,FALSE)</f>
        <v>#N/A</v>
      </c>
      <c r="B124" s="322" t="e">
        <f>Signature3</f>
        <v>#N/A</v>
      </c>
      <c r="C124" s="322"/>
      <c r="D124" s="322"/>
      <c r="E124" s="322"/>
      <c r="F124" s="322"/>
      <c r="G124" s="27"/>
      <c r="I124" s="323"/>
      <c r="J124" s="324"/>
      <c r="K124" s="324"/>
      <c r="L124" s="324"/>
      <c r="M124" s="324"/>
      <c r="N124" s="324"/>
      <c r="O124" s="324"/>
      <c r="Q124" s="323"/>
      <c r="R124" s="324"/>
      <c r="S124" s="324"/>
      <c r="T124" s="324"/>
      <c r="U124" s="87"/>
      <c r="V124" s="84"/>
    </row>
    <row r="125" spans="1:27" ht="12" customHeight="1" x14ac:dyDescent="0.2">
      <c r="A125" s="139"/>
      <c r="B125" s="322"/>
      <c r="C125" s="322"/>
      <c r="D125" s="322"/>
      <c r="E125" s="322"/>
      <c r="F125" s="322"/>
      <c r="G125" s="27"/>
      <c r="I125" s="324"/>
      <c r="J125" s="324"/>
      <c r="K125" s="324"/>
      <c r="L125" s="324"/>
      <c r="M125" s="324"/>
      <c r="N125" s="324"/>
      <c r="O125" s="324"/>
      <c r="Q125" s="324"/>
      <c r="R125" s="324"/>
      <c r="S125" s="324"/>
      <c r="T125" s="324"/>
      <c r="U125" s="87"/>
      <c r="V125" s="84"/>
    </row>
    <row r="126" spans="1:27" ht="17.25" customHeight="1" x14ac:dyDescent="0.2">
      <c r="A126" s="140"/>
      <c r="B126" s="16"/>
      <c r="C126" s="27"/>
      <c r="D126" s="27"/>
      <c r="E126" s="27"/>
      <c r="F126" s="27"/>
      <c r="G126" s="27"/>
      <c r="I126" s="27"/>
      <c r="J126" s="27"/>
      <c r="K126" s="27"/>
      <c r="Q126" s="82"/>
      <c r="R126" s="82"/>
      <c r="S126" s="82"/>
      <c r="T126" s="82"/>
      <c r="U126" s="82"/>
      <c r="V126" s="3"/>
    </row>
    <row r="127" spans="1:27" x14ac:dyDescent="0.2">
      <c r="A127" s="140"/>
      <c r="B127" s="16" t="s">
        <v>62</v>
      </c>
      <c r="C127" s="27"/>
      <c r="D127" s="27"/>
      <c r="E127" s="27"/>
      <c r="F127" s="27"/>
      <c r="G127" s="27"/>
      <c r="I127" s="27"/>
      <c r="J127" s="27"/>
      <c r="K127" s="27"/>
      <c r="Q127" s="82"/>
      <c r="R127" s="82"/>
      <c r="S127" s="82"/>
      <c r="T127" s="82"/>
      <c r="U127" s="82"/>
      <c r="V127" s="3"/>
    </row>
    <row r="128" spans="1:27" ht="15.75" customHeight="1" x14ac:dyDescent="0.2">
      <c r="A128" s="140"/>
      <c r="I128" s="44" t="s">
        <v>65</v>
      </c>
      <c r="J128" s="44"/>
      <c r="K128" s="44"/>
      <c r="L128" s="44"/>
      <c r="M128" s="44"/>
      <c r="N128" s="44"/>
      <c r="O128" s="44"/>
      <c r="P128" s="44"/>
      <c r="Q128" s="9" t="s">
        <v>61</v>
      </c>
      <c r="R128" s="44"/>
      <c r="S128" s="44"/>
      <c r="T128" s="44"/>
      <c r="U128" s="44"/>
      <c r="V128" s="9" t="s">
        <v>66</v>
      </c>
      <c r="W128" s="44"/>
      <c r="X128" s="44"/>
      <c r="Y128" s="44"/>
      <c r="Z128" s="9" t="s">
        <v>64</v>
      </c>
    </row>
    <row r="129" spans="1:47" x14ac:dyDescent="0.2">
      <c r="A129" s="138" t="e">
        <f>IF(INDEX(B129,1,1)="",TRUE,FALSE)</f>
        <v>#N/A</v>
      </c>
      <c r="B129" s="322" t="e">
        <f>Visa</f>
        <v>#N/A</v>
      </c>
      <c r="C129" s="322"/>
      <c r="D129" s="322"/>
      <c r="E129" s="322"/>
      <c r="F129" s="322"/>
      <c r="G129" s="322"/>
      <c r="H129" s="322"/>
      <c r="I129" s="323"/>
      <c r="J129" s="324"/>
      <c r="K129" s="324"/>
      <c r="L129" s="324"/>
      <c r="M129" s="324"/>
      <c r="N129" s="324"/>
      <c r="O129" s="324"/>
      <c r="Q129" s="323"/>
      <c r="R129" s="324"/>
      <c r="S129" s="324"/>
      <c r="T129" s="324"/>
      <c r="U129" s="87"/>
      <c r="V129" s="83"/>
      <c r="W129" s="83"/>
    </row>
    <row r="130" spans="1:47" x14ac:dyDescent="0.2">
      <c r="A130" s="138"/>
      <c r="B130" s="322"/>
      <c r="C130" s="322"/>
      <c r="D130" s="322"/>
      <c r="E130" s="322"/>
      <c r="F130" s="322"/>
      <c r="G130" s="322"/>
      <c r="H130" s="322"/>
      <c r="I130" s="324"/>
      <c r="J130" s="324"/>
      <c r="K130" s="324"/>
      <c r="L130" s="324"/>
      <c r="M130" s="324"/>
      <c r="N130" s="324"/>
      <c r="O130" s="324"/>
      <c r="Q130" s="324"/>
      <c r="R130" s="324"/>
      <c r="S130" s="324"/>
      <c r="T130" s="324"/>
      <c r="U130" s="87"/>
      <c r="V130" s="83"/>
      <c r="W130" s="83"/>
    </row>
    <row r="131" spans="1:47" ht="8.25" customHeight="1" x14ac:dyDescent="0.2">
      <c r="A131" s="141"/>
      <c r="B131" s="73"/>
      <c r="C131" s="73"/>
      <c r="D131" s="73"/>
      <c r="E131" s="73"/>
      <c r="F131" s="73"/>
      <c r="Q131" s="82"/>
      <c r="R131" s="82"/>
      <c r="S131" s="82"/>
      <c r="T131" s="83"/>
      <c r="U131" s="83"/>
      <c r="V131" s="83"/>
      <c r="W131" s="83"/>
    </row>
    <row r="132" spans="1:47" ht="12" customHeight="1" x14ac:dyDescent="0.2">
      <c r="A132" s="139" t="e">
        <f>IF(INDEX(B132,1,1)="",TRUE,FALSE)</f>
        <v>#N/A</v>
      </c>
      <c r="B132" s="322" t="e">
        <f>Visa1</f>
        <v>#N/A</v>
      </c>
      <c r="C132" s="322"/>
      <c r="D132" s="322"/>
      <c r="E132" s="322"/>
      <c r="F132" s="322"/>
      <c r="I132" s="323"/>
      <c r="J132" s="323"/>
      <c r="K132" s="323"/>
      <c r="L132" s="323"/>
      <c r="M132" s="323"/>
      <c r="N132" s="323"/>
      <c r="O132" s="323"/>
      <c r="Q132" s="323"/>
      <c r="R132" s="324"/>
      <c r="S132" s="324"/>
      <c r="T132" s="324"/>
      <c r="U132" s="83"/>
      <c r="V132" s="83"/>
      <c r="W132" s="83"/>
    </row>
    <row r="133" spans="1:47" ht="9.75" customHeight="1" x14ac:dyDescent="0.2">
      <c r="A133" s="139"/>
      <c r="B133" s="322"/>
      <c r="C133" s="322"/>
      <c r="D133" s="322"/>
      <c r="E133" s="322"/>
      <c r="F133" s="322"/>
      <c r="I133" s="323"/>
      <c r="J133" s="323"/>
      <c r="K133" s="323"/>
      <c r="L133" s="323"/>
      <c r="M133" s="323"/>
      <c r="N133" s="323"/>
      <c r="O133" s="323"/>
      <c r="Q133" s="324"/>
      <c r="R133" s="324"/>
      <c r="S133" s="324"/>
      <c r="T133" s="324"/>
      <c r="U133" s="83"/>
      <c r="V133" s="83"/>
      <c r="W133" s="83"/>
    </row>
    <row r="134" spans="1:47" ht="7.5" customHeight="1" x14ac:dyDescent="0.2">
      <c r="A134" s="141"/>
      <c r="B134" s="73"/>
      <c r="C134" s="73"/>
      <c r="D134" s="73"/>
      <c r="E134" s="73"/>
      <c r="F134" s="73"/>
      <c r="Q134" s="82"/>
      <c r="R134" s="82"/>
      <c r="S134" s="82"/>
      <c r="T134" s="83"/>
      <c r="U134" s="83"/>
      <c r="V134" s="83"/>
      <c r="W134" s="83"/>
    </row>
    <row r="135" spans="1:47" x14ac:dyDescent="0.2">
      <c r="A135" s="139" t="e">
        <f>IF(INDEX(B135,1,1)="",TRUE,FALSE)</f>
        <v>#N/A</v>
      </c>
      <c r="B135" s="173" t="e">
        <f>Visa2</f>
        <v>#N/A</v>
      </c>
      <c r="C135" s="73"/>
      <c r="D135" s="73"/>
      <c r="E135" s="73"/>
      <c r="F135" s="73"/>
      <c r="G135" s="27"/>
      <c r="I135" s="323"/>
      <c r="J135" s="324"/>
      <c r="K135" s="324"/>
      <c r="L135" s="324"/>
      <c r="M135" s="324"/>
      <c r="N135" s="324"/>
      <c r="O135" s="324"/>
      <c r="Q135" s="323"/>
      <c r="R135" s="324"/>
      <c r="S135" s="324"/>
      <c r="T135" s="324"/>
      <c r="U135" s="87"/>
      <c r="V135" s="83"/>
      <c r="W135" s="83"/>
    </row>
    <row r="136" spans="1:47" x14ac:dyDescent="0.2">
      <c r="A136" s="139"/>
      <c r="B136" s="173"/>
      <c r="C136" s="73"/>
      <c r="D136" s="73"/>
      <c r="E136" s="73"/>
      <c r="F136" s="73"/>
      <c r="G136" s="27"/>
      <c r="I136" s="324"/>
      <c r="J136" s="324"/>
      <c r="K136" s="324"/>
      <c r="L136" s="324"/>
      <c r="M136" s="324"/>
      <c r="N136" s="324"/>
      <c r="O136" s="324"/>
      <c r="Q136" s="324"/>
      <c r="R136" s="324"/>
      <c r="S136" s="324"/>
      <c r="T136" s="324"/>
      <c r="U136" s="87"/>
      <c r="V136" s="83"/>
      <c r="W136" s="83"/>
    </row>
    <row r="137" spans="1:47" x14ac:dyDescent="0.2">
      <c r="A137" s="142"/>
      <c r="B137" s="16"/>
      <c r="C137" s="27"/>
      <c r="D137" s="27"/>
      <c r="E137" s="27"/>
      <c r="F137" s="27"/>
      <c r="G137" s="27"/>
      <c r="H137" s="27"/>
      <c r="I137" s="27"/>
      <c r="J137" s="27"/>
    </row>
    <row r="138" spans="1:47" s="15" customFormat="1" ht="12.75" customHeight="1" x14ac:dyDescent="0.2">
      <c r="A138" s="142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x14ac:dyDescent="0.2">
      <c r="A139" s="139"/>
      <c r="B139" s="16" t="s">
        <v>106</v>
      </c>
      <c r="C139" s="16"/>
      <c r="D139" s="16"/>
      <c r="E139" s="16"/>
      <c r="F139" s="16"/>
      <c r="G139" s="16"/>
      <c r="H139" s="16" t="s">
        <v>119</v>
      </c>
      <c r="I139" s="16"/>
      <c r="J139" s="16"/>
      <c r="K139" s="16"/>
      <c r="L139" s="15"/>
      <c r="M139" s="15"/>
      <c r="N139" s="15"/>
      <c r="O139" s="15"/>
    </row>
  </sheetData>
  <sheetProtection sheet="1" selectLockedCells="1"/>
  <mergeCells count="51">
    <mergeCell ref="K110:V110"/>
    <mergeCell ref="S37:AD37"/>
    <mergeCell ref="T56:AD56"/>
    <mergeCell ref="T58:AD58"/>
    <mergeCell ref="T60:AD60"/>
    <mergeCell ref="O74:R74"/>
    <mergeCell ref="S33:AD33"/>
    <mergeCell ref="S35:AD35"/>
    <mergeCell ref="T83:AD83"/>
    <mergeCell ref="T84:AD84"/>
    <mergeCell ref="T78:AD78"/>
    <mergeCell ref="T80:AD80"/>
    <mergeCell ref="T82:AD82"/>
    <mergeCell ref="C2:L2"/>
    <mergeCell ref="F15:M15"/>
    <mergeCell ref="F17:M17"/>
    <mergeCell ref="A5:AD5"/>
    <mergeCell ref="F19:M19"/>
    <mergeCell ref="F13:M13"/>
    <mergeCell ref="A9:AD9"/>
    <mergeCell ref="T76:AD76"/>
    <mergeCell ref="T13:AD13"/>
    <mergeCell ref="T15:AD15"/>
    <mergeCell ref="T17:AD17"/>
    <mergeCell ref="T19:AD19"/>
    <mergeCell ref="T21:AD21"/>
    <mergeCell ref="F21:M21"/>
    <mergeCell ref="B124:F125"/>
    <mergeCell ref="L102:Q102"/>
    <mergeCell ref="L100:Q100"/>
    <mergeCell ref="D86:AD89"/>
    <mergeCell ref="T81:V81"/>
    <mergeCell ref="I83:K83"/>
    <mergeCell ref="I118:O119"/>
    <mergeCell ref="Q118:T119"/>
    <mergeCell ref="Q121:T122"/>
    <mergeCell ref="Q124:T125"/>
    <mergeCell ref="I124:O125"/>
    <mergeCell ref="I121:O122"/>
    <mergeCell ref="B118:H119"/>
    <mergeCell ref="G109:AB109"/>
    <mergeCell ref="B96:G96"/>
    <mergeCell ref="K113:V113"/>
    <mergeCell ref="B129:H130"/>
    <mergeCell ref="I129:O130"/>
    <mergeCell ref="I132:O133"/>
    <mergeCell ref="I135:O136"/>
    <mergeCell ref="Q129:T130"/>
    <mergeCell ref="Q132:T133"/>
    <mergeCell ref="Q135:T136"/>
    <mergeCell ref="B132:F133"/>
  </mergeCells>
  <phoneticPr fontId="3" type="noConversion"/>
  <conditionalFormatting sqref="B124 G125:H125 G124:I124 U124:AD125 P124:Q124 P125">
    <cfRule type="expression" dxfId="4" priority="11">
      <formula>$A$124</formula>
    </cfRule>
  </conditionalFormatting>
  <conditionalFormatting sqref="I132 P133 P132:Q132">
    <cfRule type="expression" dxfId="3" priority="10">
      <formula>$A$132</formula>
    </cfRule>
  </conditionalFormatting>
  <conditionalFormatting sqref="P122 I121 U121:U122 P121:Q121">
    <cfRule type="expression" dxfId="2" priority="9">
      <formula>$A$121</formula>
    </cfRule>
  </conditionalFormatting>
  <conditionalFormatting sqref="I135 P136 P135:Q135 U135:AC136">
    <cfRule type="expression" dxfId="1" priority="4" stopIfTrue="1">
      <formula>$A$135</formula>
    </cfRule>
  </conditionalFormatting>
  <conditionalFormatting sqref="B129 I129:T130">
    <cfRule type="expression" dxfId="0" priority="1">
      <formula>$A$129</formula>
    </cfRule>
  </conditionalFormatting>
  <dataValidations disablePrompts="1" count="1">
    <dataValidation type="list" allowBlank="1" showInputMessage="1" showErrorMessage="1" sqref="I83:K83" xr:uid="{ED723881-74E3-4BAC-98EF-57E57C354E28}">
      <formula1>$AF$83:$AF$84</formula1>
    </dataValidation>
  </dataValidations>
  <pageMargins left="0.78740157480314965" right="0.39370078740157483" top="0.74803149606299213" bottom="0.74803149606299213" header="0.31496062992125984" footer="0.31496062992125984"/>
  <pageSetup paperSize="9" scale="91" orientation="portrait" r:id="rId1"/>
  <headerFooter alignWithMargins="0">
    <oddFooter>&amp;CV 20.1 - 03.01.2025</oddFooter>
  </headerFooter>
  <rowBreaks count="1" manualBreakCount="1">
    <brk id="73" max="29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20" r:id="rId5" name="Check Box 172">
              <controlPr defaultSize="0" autoFill="0" autoLine="0" autoPict="0">
                <anchor moveWithCells="1">
                  <from>
                    <xdr:col>5</xdr:col>
                    <xdr:colOff>104775</xdr:colOff>
                    <xdr:row>137</xdr:row>
                    <xdr:rowOff>133350</xdr:rowOff>
                  </from>
                  <to>
                    <xdr:col>7</xdr:col>
                    <xdr:colOff>133350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6" name="Group Box 174">
              <controlPr locked="0" defaultSize="0" print="0" autoFill="0" autoPict="0">
                <anchor moveWithCells="1">
                  <from>
                    <xdr:col>10</xdr:col>
                    <xdr:colOff>209550</xdr:colOff>
                    <xdr:row>0</xdr:row>
                    <xdr:rowOff>114300</xdr:rowOff>
                  </from>
                  <to>
                    <xdr:col>29</xdr:col>
                    <xdr:colOff>19050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" name="Option Button 179">
              <controlPr locked="0" defaultSize="0" print="0" autoFill="0" autoLine="0" autoPict="0" altText="Gestion interne">
                <anchor moveWithCells="1">
                  <from>
                    <xdr:col>11</xdr:col>
                    <xdr:colOff>76200</xdr:colOff>
                    <xdr:row>1</xdr:row>
                    <xdr:rowOff>142875</xdr:rowOff>
                  </from>
                  <to>
                    <xdr:col>14</xdr:col>
                    <xdr:colOff>219075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" name="Option Button 180">
              <controlPr locked="0" defaultSize="0" print="0" autoFill="0" autoLine="0" autoPict="0">
                <anchor moveWithCells="1">
                  <from>
                    <xdr:col>14</xdr:col>
                    <xdr:colOff>28575</xdr:colOff>
                    <xdr:row>1</xdr:row>
                    <xdr:rowOff>161925</xdr:rowOff>
                  </from>
                  <to>
                    <xdr:col>18</xdr:col>
                    <xdr:colOff>190500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" name="Option Button 181">
              <controlPr locked="0" defaultSize="0" print="0" autoFill="0" autoLine="0" autoPict="0">
                <anchor moveWithCells="1">
                  <from>
                    <xdr:col>19</xdr:col>
                    <xdr:colOff>104775</xdr:colOff>
                    <xdr:row>1</xdr:row>
                    <xdr:rowOff>142875</xdr:rowOff>
                  </from>
                  <to>
                    <xdr:col>23</xdr:col>
                    <xdr:colOff>28575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0" name="Option Button 182">
              <controlPr locked="0" defaultSize="0" print="0" autoFill="0" autoLine="0" autoPict="0">
                <anchor moveWithCells="1">
                  <from>
                    <xdr:col>23</xdr:col>
                    <xdr:colOff>38100</xdr:colOff>
                    <xdr:row>1</xdr:row>
                    <xdr:rowOff>142875</xdr:rowOff>
                  </from>
                  <to>
                    <xdr:col>28</xdr:col>
                    <xdr:colOff>161925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X105"/>
  <sheetViews>
    <sheetView zoomScale="90" zoomScaleNormal="90" workbookViewId="0">
      <selection activeCell="Q29" sqref="A1:X105"/>
    </sheetView>
  </sheetViews>
  <sheetFormatPr baseColWidth="10" defaultColWidth="11.42578125" defaultRowHeight="12.75" x14ac:dyDescent="0.2"/>
  <cols>
    <col min="1" max="1" width="6" style="46" customWidth="1"/>
    <col min="2" max="2" width="13" style="46" customWidth="1"/>
    <col min="3" max="3" width="9.28515625" style="46" customWidth="1"/>
    <col min="4" max="4" width="14.42578125" style="46" customWidth="1"/>
    <col min="5" max="5" width="15.28515625" style="46" customWidth="1"/>
    <col min="6" max="6" width="18.28515625" style="46" hidden="1" customWidth="1"/>
    <col min="7" max="7" width="22.7109375" style="46" hidden="1" customWidth="1"/>
    <col min="8" max="8" width="22.28515625" style="46" bestFit="1" customWidth="1"/>
    <col min="9" max="9" width="30.140625" style="46" customWidth="1"/>
    <col min="10" max="10" width="19.28515625" style="46" customWidth="1"/>
    <col min="11" max="11" width="24.28515625" style="46" customWidth="1"/>
    <col min="12" max="12" width="24.5703125" style="46" customWidth="1"/>
    <col min="13" max="13" width="25.7109375" style="46" customWidth="1"/>
    <col min="14" max="14" width="26.7109375" style="46" customWidth="1"/>
    <col min="15" max="15" width="38.85546875" style="46" bestFit="1" customWidth="1"/>
    <col min="16" max="16" width="61.7109375" style="46" bestFit="1" customWidth="1"/>
    <col min="17" max="17" width="16.5703125" style="46" bestFit="1" customWidth="1"/>
    <col min="18" max="18" width="16.5703125" style="46" customWidth="1"/>
    <col min="19" max="19" width="38.42578125" style="46" customWidth="1"/>
    <col min="20" max="16384" width="11.42578125" style="46"/>
  </cols>
  <sheetData>
    <row r="1" spans="2:16" ht="15.75" x14ac:dyDescent="0.25">
      <c r="B1" s="47" t="s">
        <v>54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2:16" x14ac:dyDescent="0.2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2:16" x14ac:dyDescent="0.2">
      <c r="B3" s="127" t="s">
        <v>124</v>
      </c>
      <c r="C3" s="126"/>
      <c r="D3" s="128">
        <f>'3. Proposition d''adjudication'!A6</f>
        <v>0</v>
      </c>
      <c r="E3" s="128" t="e">
        <f>VLOOKUP(D3,F4:G7,2,FALSE)</f>
        <v>#N/A</v>
      </c>
      <c r="F3" s="129" t="s">
        <v>124</v>
      </c>
      <c r="G3" s="130" t="s">
        <v>125</v>
      </c>
      <c r="H3" s="51"/>
      <c r="I3" s="51"/>
      <c r="J3" s="51"/>
      <c r="K3" s="51"/>
      <c r="L3" s="51"/>
      <c r="M3" s="51"/>
      <c r="N3" s="51"/>
      <c r="O3" s="51"/>
      <c r="P3" s="52"/>
    </row>
    <row r="4" spans="2:16" x14ac:dyDescent="0.2">
      <c r="B4" s="53" t="s">
        <v>39</v>
      </c>
      <c r="C4" s="54"/>
      <c r="D4" s="54" t="str">
        <f>IF(OR(NOT(ISBLANK('3. Proposition d''adjudication'!A42)),NOT(ISBLANK('3. Proposition d''adjudication'!A44))),"Construction",IF(NOT(ISBLANK('3. Proposition d''adjudication'!A46)),"Services",IF(NOT(ISBLANK('3. Proposition d''adjudication'!A48)),"Fournitures","??")))</f>
        <v>??</v>
      </c>
      <c r="E4" s="51"/>
      <c r="F4" s="131">
        <v>1</v>
      </c>
      <c r="G4" s="132" t="s">
        <v>120</v>
      </c>
      <c r="H4" s="51"/>
      <c r="I4" s="51"/>
      <c r="J4" s="51"/>
      <c r="K4" s="51"/>
      <c r="L4" s="51"/>
      <c r="M4" s="51"/>
      <c r="N4" s="51"/>
      <c r="O4" s="51"/>
      <c r="P4" s="52"/>
    </row>
    <row r="5" spans="2:16" x14ac:dyDescent="0.2">
      <c r="B5" s="53" t="s">
        <v>38</v>
      </c>
      <c r="C5" s="51"/>
      <c r="D5" s="54" t="str">
        <f>IF(NOT(ISBLANK('3. Proposition d''adjudication'!Q11)),"F",IF(NOT(ISBLANK('3. Proposition d''adjudication'!T11)),"I","??"))</f>
        <v>??</v>
      </c>
      <c r="E5" s="51"/>
      <c r="F5" s="131">
        <v>2</v>
      </c>
      <c r="G5" s="132" t="s">
        <v>121</v>
      </c>
      <c r="H5" s="51"/>
      <c r="I5" s="51"/>
      <c r="J5" s="51"/>
      <c r="K5" s="51"/>
      <c r="L5" s="51"/>
      <c r="M5" s="51"/>
      <c r="N5" s="51"/>
      <c r="O5" s="51"/>
      <c r="P5" s="52"/>
    </row>
    <row r="6" spans="2:16" x14ac:dyDescent="0.2">
      <c r="B6" s="53" t="s">
        <v>32</v>
      </c>
      <c r="C6" s="55"/>
      <c r="D6" s="56">
        <f>'3. Proposition d''adjudication'!S37</f>
        <v>0</v>
      </c>
      <c r="E6" s="51"/>
      <c r="F6" s="131">
        <v>3</v>
      </c>
      <c r="G6" s="132" t="s">
        <v>122</v>
      </c>
      <c r="H6" s="51"/>
      <c r="I6" s="51"/>
      <c r="J6" s="51"/>
      <c r="K6" s="51"/>
      <c r="L6" s="51"/>
      <c r="M6" s="51"/>
      <c r="N6" s="51"/>
      <c r="O6" s="51"/>
      <c r="P6" s="52"/>
    </row>
    <row r="7" spans="2:16" x14ac:dyDescent="0.2">
      <c r="B7" s="57"/>
      <c r="C7" s="51"/>
      <c r="D7" s="51"/>
      <c r="E7" s="51"/>
      <c r="F7" s="133">
        <v>4</v>
      </c>
      <c r="G7" s="134" t="s">
        <v>123</v>
      </c>
      <c r="H7" s="51"/>
      <c r="I7" s="51"/>
      <c r="J7" s="51"/>
      <c r="K7" s="51"/>
      <c r="L7" s="51"/>
      <c r="M7" s="51"/>
      <c r="N7" s="51"/>
      <c r="O7" s="51"/>
      <c r="P7" s="52"/>
    </row>
    <row r="8" spans="2:16" ht="15.75" x14ac:dyDescent="0.25">
      <c r="B8" s="58" t="s">
        <v>55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2:16" x14ac:dyDescent="0.2">
      <c r="B9" s="57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2:16" x14ac:dyDescent="0.2">
      <c r="B10" s="53" t="s">
        <v>70</v>
      </c>
      <c r="C10" s="51"/>
      <c r="D10" s="59" t="e">
        <f>VLOOKUP($D$3&amp;"/"&amp;$D$4&amp;"/"&amp;$D$5&amp;"/VRAI",VarComp,2,FALSE)</f>
        <v>#N/A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2:16" x14ac:dyDescent="0.2">
      <c r="B11" s="53" t="s">
        <v>71</v>
      </c>
      <c r="C11" s="51"/>
      <c r="D11" s="59" t="e">
        <f>VLOOKUP($D$3&amp;"/"&amp;$D$4&amp;"/"&amp;$D$5&amp;"/VRAI",VarComp,3,FALSE)</f>
        <v>#N/A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2:16" x14ac:dyDescent="0.2">
      <c r="B12" s="53" t="s">
        <v>132</v>
      </c>
      <c r="C12" s="51"/>
      <c r="D12" s="59" t="e">
        <f>VLOOKUP($D$3&amp;"/"&amp;$D$4&amp;"/"&amp;$D$5&amp;"/VRAI",VarComp,4,FALSE)</f>
        <v>#N/A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2:16" x14ac:dyDescent="0.2">
      <c r="B13" s="53" t="s">
        <v>137</v>
      </c>
      <c r="C13" s="51"/>
      <c r="D13" s="59" t="e">
        <f>VLOOKUP($D$3&amp;"/"&amp;$D$4&amp;"/"&amp;$D$5&amp;"/VRAI",VarComp,5,FALSE)</f>
        <v>#N/A</v>
      </c>
      <c r="E13" s="51"/>
      <c r="F13" s="55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2:16" x14ac:dyDescent="0.2">
      <c r="B14" s="53" t="s">
        <v>138</v>
      </c>
      <c r="C14" s="51"/>
      <c r="D14" s="59" t="e">
        <f>VLOOKUP($D$3&amp;"/"&amp;$D$4&amp;"/"&amp;$D$5&amp;"/VRAI",VarComp,6,FALSE)</f>
        <v>#N/A</v>
      </c>
      <c r="E14" s="51"/>
      <c r="F14" s="55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2:16" x14ac:dyDescent="0.2">
      <c r="B15" s="53" t="s">
        <v>73</v>
      </c>
      <c r="C15" s="51"/>
      <c r="D15" s="59" t="e">
        <f>VLOOKUP($D$3&amp;"/"&amp;$D$4&amp;"/"&amp;$D$5&amp;"/VRAI",VarComp,7,FALSE)</f>
        <v>#N/A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2:16" x14ac:dyDescent="0.2">
      <c r="B16" s="53" t="s">
        <v>44</v>
      </c>
      <c r="C16" s="51"/>
      <c r="D16" s="59" t="e">
        <f>VLOOKUP($D$3&amp;"/"&amp;$D$4&amp;"/"&amp;$D$5&amp;"/VRAI",VarComp,8,FALSE)</f>
        <v>#N/A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24" x14ac:dyDescent="0.2">
      <c r="B17" s="53" t="s">
        <v>93</v>
      </c>
      <c r="C17" s="51"/>
      <c r="D17" s="59" t="e">
        <f>VLOOKUP($D$3&amp;"/"&amp;$D$4&amp;"/"&amp;$D$5&amp;"/VRAI",VarComp,9,FALSE)</f>
        <v>#N/A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24" x14ac:dyDescent="0.2">
      <c r="B18" s="57" t="s">
        <v>75</v>
      </c>
      <c r="C18" s="51"/>
      <c r="D18" s="59" t="e">
        <f>VLOOKUP($D$3&amp;"/"&amp;$D$4&amp;"/"&amp;$D$5&amp;"/VRAI",VarComp,11,FALSE)</f>
        <v>#N/A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24" s="120" customFormat="1" x14ac:dyDescent="0.2">
      <c r="B19" s="57" t="s">
        <v>53</v>
      </c>
      <c r="C19" s="51"/>
      <c r="D19" s="59" t="e">
        <f>VLOOKUP($D$3&amp;"/"&amp;$D$4&amp;"/"&amp;$D$5&amp;"/VRAI",VarComp,10,FALSE)</f>
        <v>#N/A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24" s="120" customFormat="1" x14ac:dyDescent="0.2">
      <c r="B20" s="57" t="s">
        <v>103</v>
      </c>
      <c r="C20" s="51"/>
      <c r="D20" s="59" t="e">
        <f>VLOOKUP($D$3&amp;"/"&amp;$D$4&amp;"/"&amp;$D$5&amp;"/VRAI",VarComp,13,FALSE)</f>
        <v>#N/A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24" ht="13.5" thickBot="1" x14ac:dyDescent="0.25">
      <c r="B21" s="292" t="s">
        <v>162</v>
      </c>
      <c r="C21" s="60"/>
      <c r="D21" s="294" t="e">
        <f>VLOOKUP($D$3&amp;"/"&amp;$D$4&amp;"/"&amp;$D$5&amp;"/VRAI",VarComp,12,FALSE)</f>
        <v>#N/A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3" spans="1:24" s="64" customFormat="1" ht="16.5" thickBot="1" x14ac:dyDescent="0.3">
      <c r="B23" s="62" t="s">
        <v>56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24" s="64" customFormat="1" ht="16.5" thickBot="1" x14ac:dyDescent="0.3">
      <c r="B24" s="62"/>
      <c r="C24" s="63"/>
      <c r="D24" s="63"/>
      <c r="E24" s="63"/>
      <c r="F24" s="63"/>
      <c r="G24" s="63"/>
      <c r="H24" s="349" t="s">
        <v>141</v>
      </c>
      <c r="I24" s="350"/>
      <c r="J24" s="351"/>
      <c r="K24" s="352" t="s">
        <v>142</v>
      </c>
      <c r="L24" s="353"/>
      <c r="M24" s="354"/>
      <c r="N24" s="216"/>
      <c r="O24" s="216"/>
      <c r="P24" s="216" t="s">
        <v>140</v>
      </c>
      <c r="U24"/>
      <c r="V24"/>
      <c r="W24"/>
      <c r="X24"/>
    </row>
    <row r="25" spans="1:24" s="64" customFormat="1" ht="16.5" thickBot="1" x14ac:dyDescent="0.3">
      <c r="B25" s="62"/>
      <c r="C25" s="63"/>
      <c r="D25" s="63"/>
      <c r="E25" s="63"/>
      <c r="F25" s="63"/>
      <c r="G25" s="63"/>
      <c r="H25" s="242" t="s">
        <v>143</v>
      </c>
      <c r="I25" s="242" t="s">
        <v>144</v>
      </c>
      <c r="J25" s="243"/>
      <c r="K25" s="242" t="s">
        <v>145</v>
      </c>
      <c r="L25" s="242" t="s">
        <v>147</v>
      </c>
      <c r="M25" s="244"/>
      <c r="N25" s="242" t="s">
        <v>146</v>
      </c>
      <c r="O25" s="216"/>
      <c r="P25" s="216"/>
      <c r="U25"/>
      <c r="V25"/>
      <c r="W25"/>
      <c r="X25"/>
    </row>
    <row r="26" spans="1:24" ht="13.5" thickBot="1" x14ac:dyDescent="0.25">
      <c r="F26" s="65" t="s">
        <v>52</v>
      </c>
      <c r="G26" s="49" t="s">
        <v>52</v>
      </c>
      <c r="U26"/>
      <c r="V26"/>
      <c r="W26"/>
      <c r="X26"/>
    </row>
    <row r="27" spans="1:24" ht="13.5" thickBot="1" x14ac:dyDescent="0.25">
      <c r="F27" s="65"/>
      <c r="G27" s="76">
        <v>1</v>
      </c>
      <c r="H27" s="77">
        <v>2</v>
      </c>
      <c r="I27" s="77">
        <v>3</v>
      </c>
      <c r="J27" s="77">
        <v>4</v>
      </c>
      <c r="K27" s="77">
        <v>5</v>
      </c>
      <c r="L27" s="77">
        <v>6</v>
      </c>
      <c r="M27" s="77">
        <v>7</v>
      </c>
      <c r="N27" s="77">
        <v>8</v>
      </c>
      <c r="O27" s="77">
        <v>9</v>
      </c>
      <c r="P27" s="77">
        <v>10</v>
      </c>
      <c r="Q27" s="77">
        <v>11</v>
      </c>
      <c r="R27" s="77">
        <v>12</v>
      </c>
      <c r="S27" s="77">
        <v>13</v>
      </c>
      <c r="U27"/>
      <c r="V27"/>
      <c r="W27"/>
      <c r="X27"/>
    </row>
    <row r="28" spans="1:24" ht="39" thickBot="1" x14ac:dyDescent="0.25">
      <c r="A28" s="78" t="s">
        <v>148</v>
      </c>
      <c r="B28" s="78" t="s">
        <v>43</v>
      </c>
      <c r="C28" s="78" t="s">
        <v>38</v>
      </c>
      <c r="D28" s="78" t="s">
        <v>48</v>
      </c>
      <c r="E28" s="79" t="s">
        <v>49</v>
      </c>
      <c r="F28" s="80" t="s">
        <v>51</v>
      </c>
      <c r="G28" s="92" t="s">
        <v>50</v>
      </c>
      <c r="H28" s="78" t="s">
        <v>70</v>
      </c>
      <c r="I28" s="81" t="s">
        <v>71</v>
      </c>
      <c r="J28" s="217" t="s">
        <v>132</v>
      </c>
      <c r="K28" s="231" t="s">
        <v>137</v>
      </c>
      <c r="L28" s="78" t="s">
        <v>138</v>
      </c>
      <c r="M28" s="78" t="s">
        <v>72</v>
      </c>
      <c r="N28" s="78" t="s">
        <v>44</v>
      </c>
      <c r="O28" s="78" t="s">
        <v>93</v>
      </c>
      <c r="P28" s="78" t="s">
        <v>53</v>
      </c>
      <c r="Q28" s="93" t="s">
        <v>75</v>
      </c>
      <c r="R28" s="93" t="s">
        <v>162</v>
      </c>
      <c r="S28" s="93" t="s">
        <v>103</v>
      </c>
      <c r="U28"/>
      <c r="V28" s="144" t="s">
        <v>136</v>
      </c>
      <c r="W28"/>
      <c r="X28"/>
    </row>
    <row r="29" spans="1:24" ht="25.5" x14ac:dyDescent="0.2">
      <c r="A29" s="214">
        <v>1</v>
      </c>
      <c r="B29" s="163" t="s">
        <v>40</v>
      </c>
      <c r="C29" s="164" t="s">
        <v>45</v>
      </c>
      <c r="D29" s="165">
        <v>100000</v>
      </c>
      <c r="E29" s="171">
        <v>500000</v>
      </c>
      <c r="F29" s="146" t="b">
        <f t="shared" ref="F29:F46" si="0">AND($D$6&gt;$D29,$D$6&lt;=$E29)</f>
        <v>0</v>
      </c>
      <c r="G29" s="147" t="str">
        <f t="shared" ref="G29:G64" si="1">A29&amp;"/"&amp;B29&amp;"/"&amp;C29&amp;"/"&amp;F29</f>
        <v>1/Construction/F/FAUX</v>
      </c>
      <c r="H29" s="169" t="s">
        <v>74</v>
      </c>
      <c r="I29" s="219" t="s">
        <v>176</v>
      </c>
      <c r="J29" s="305" t="s">
        <v>135</v>
      </c>
      <c r="K29" s="232" t="s">
        <v>182</v>
      </c>
      <c r="L29" s="172" t="s">
        <v>174</v>
      </c>
      <c r="M29" s="170" t="s">
        <v>135</v>
      </c>
      <c r="N29" s="170" t="s">
        <v>189</v>
      </c>
      <c r="O29" s="170" t="s">
        <v>189</v>
      </c>
      <c r="P29" s="170" t="s">
        <v>97</v>
      </c>
      <c r="Q29" s="170" t="s">
        <v>191</v>
      </c>
      <c r="R29" s="219" t="s">
        <v>135</v>
      </c>
      <c r="S29" s="163" t="s">
        <v>58</v>
      </c>
      <c r="U29" s="143" t="s">
        <v>135</v>
      </c>
      <c r="V29" s="143" t="str">
        <f t="shared" ref="V29:V69" si="2">TRIM(U29)</f>
        <v/>
      </c>
      <c r="W29"/>
      <c r="X29"/>
    </row>
    <row r="30" spans="1:24" ht="26.25" thickBot="1" x14ac:dyDescent="0.25">
      <c r="A30" s="214">
        <v>1</v>
      </c>
      <c r="B30" s="163" t="s">
        <v>40</v>
      </c>
      <c r="C30" s="164" t="s">
        <v>45</v>
      </c>
      <c r="D30" s="166">
        <v>500000</v>
      </c>
      <c r="E30" s="166">
        <v>2000000</v>
      </c>
      <c r="F30" s="146" t="b">
        <f t="shared" si="0"/>
        <v>0</v>
      </c>
      <c r="G30" s="147" t="str">
        <f t="shared" si="1"/>
        <v>1/Construction/F/FAUX</v>
      </c>
      <c r="H30" s="169" t="s">
        <v>74</v>
      </c>
      <c r="I30" s="172" t="s">
        <v>176</v>
      </c>
      <c r="J30" s="219" t="s">
        <v>182</v>
      </c>
      <c r="K30" s="232" t="s">
        <v>187</v>
      </c>
      <c r="L30" s="172" t="s">
        <v>174</v>
      </c>
      <c r="M30" s="172" t="s">
        <v>135</v>
      </c>
      <c r="N30" s="170" t="s">
        <v>115</v>
      </c>
      <c r="O30" s="170" t="s">
        <v>116</v>
      </c>
      <c r="P30" s="170" t="s">
        <v>188</v>
      </c>
      <c r="Q30" s="170" t="s">
        <v>117</v>
      </c>
      <c r="R30" s="219" t="s">
        <v>135</v>
      </c>
      <c r="S30" s="163" t="s">
        <v>58</v>
      </c>
      <c r="U30" s="143"/>
      <c r="V30" s="143" t="str">
        <f t="shared" si="2"/>
        <v/>
      </c>
      <c r="W30"/>
      <c r="X30"/>
    </row>
    <row r="31" spans="1:24" ht="42.75" customHeight="1" thickBot="1" x14ac:dyDescent="0.25">
      <c r="A31" s="215">
        <v>1</v>
      </c>
      <c r="B31" s="198" t="s">
        <v>40</v>
      </c>
      <c r="C31" s="199" t="s">
        <v>45</v>
      </c>
      <c r="D31" s="200">
        <v>2000000</v>
      </c>
      <c r="E31" s="177">
        <v>100000000000</v>
      </c>
      <c r="F31" s="178" t="b">
        <f t="shared" si="0"/>
        <v>0</v>
      </c>
      <c r="G31" s="179" t="str">
        <f t="shared" si="1"/>
        <v>1/Construction/F/FAUX</v>
      </c>
      <c r="H31" s="202" t="s">
        <v>74</v>
      </c>
      <c r="I31" s="205" t="s">
        <v>176</v>
      </c>
      <c r="J31" s="221" t="s">
        <v>182</v>
      </c>
      <c r="K31" s="233" t="s">
        <v>187</v>
      </c>
      <c r="L31" s="205" t="s">
        <v>174</v>
      </c>
      <c r="M31" s="203" t="s">
        <v>135</v>
      </c>
      <c r="N31" s="203" t="s">
        <v>115</v>
      </c>
      <c r="O31" s="203" t="s">
        <v>118</v>
      </c>
      <c r="P31" s="203" t="s">
        <v>112</v>
      </c>
      <c r="Q31" s="203" t="s">
        <v>117</v>
      </c>
      <c r="R31" s="293"/>
      <c r="S31" s="203" t="s">
        <v>104</v>
      </c>
      <c r="U31" s="66"/>
      <c r="V31" s="143" t="str">
        <f t="shared" si="2"/>
        <v/>
      </c>
    </row>
    <row r="32" spans="1:24" ht="26.25" thickTop="1" x14ac:dyDescent="0.2">
      <c r="A32" s="214">
        <v>1</v>
      </c>
      <c r="B32" s="163" t="s">
        <v>40</v>
      </c>
      <c r="C32" s="164" t="s">
        <v>47</v>
      </c>
      <c r="D32" s="165">
        <v>100000</v>
      </c>
      <c r="E32" s="171">
        <v>500000</v>
      </c>
      <c r="F32" s="146" t="b">
        <f t="shared" si="0"/>
        <v>0</v>
      </c>
      <c r="G32" s="147" t="str">
        <f t="shared" si="1"/>
        <v>1/Construction/I/FAUX</v>
      </c>
      <c r="H32" s="169" t="s">
        <v>74</v>
      </c>
      <c r="I32" s="170" t="s">
        <v>176</v>
      </c>
      <c r="J32" s="220" t="s">
        <v>135</v>
      </c>
      <c r="K32" s="232" t="s">
        <v>182</v>
      </c>
      <c r="L32" s="172" t="s">
        <v>174</v>
      </c>
      <c r="M32" s="170" t="s">
        <v>135</v>
      </c>
      <c r="N32" s="170" t="s">
        <v>189</v>
      </c>
      <c r="O32" s="170" t="s">
        <v>189</v>
      </c>
      <c r="P32" s="163" t="s">
        <v>97</v>
      </c>
      <c r="Q32" s="170" t="s">
        <v>191</v>
      </c>
      <c r="R32" s="170" t="s">
        <v>135</v>
      </c>
      <c r="S32" s="163" t="s">
        <v>58</v>
      </c>
      <c r="U32" s="143"/>
      <c r="V32" s="143" t="str">
        <f t="shared" si="2"/>
        <v/>
      </c>
      <c r="W32"/>
      <c r="X32"/>
    </row>
    <row r="33" spans="1:24" ht="26.25" thickBot="1" x14ac:dyDescent="0.25">
      <c r="A33" s="214">
        <v>1</v>
      </c>
      <c r="B33" s="163" t="s">
        <v>40</v>
      </c>
      <c r="C33" s="164" t="s">
        <v>47</v>
      </c>
      <c r="D33" s="166">
        <v>500000</v>
      </c>
      <c r="E33" s="166">
        <v>2000000</v>
      </c>
      <c r="F33" s="146" t="b">
        <f t="shared" si="0"/>
        <v>0</v>
      </c>
      <c r="G33" s="147" t="str">
        <f t="shared" si="1"/>
        <v>1/Construction/I/FAUX</v>
      </c>
      <c r="H33" s="169" t="s">
        <v>74</v>
      </c>
      <c r="I33" s="172" t="s">
        <v>176</v>
      </c>
      <c r="J33" s="219" t="s">
        <v>182</v>
      </c>
      <c r="K33" s="232" t="s">
        <v>187</v>
      </c>
      <c r="L33" s="172" t="s">
        <v>174</v>
      </c>
      <c r="M33" s="170" t="s">
        <v>135</v>
      </c>
      <c r="N33" s="170" t="s">
        <v>115</v>
      </c>
      <c r="O33" s="170" t="s">
        <v>116</v>
      </c>
      <c r="P33" s="170" t="s">
        <v>188</v>
      </c>
      <c r="Q33" s="170" t="s">
        <v>117</v>
      </c>
      <c r="R33" s="219" t="s">
        <v>135</v>
      </c>
      <c r="S33" s="163" t="s">
        <v>58</v>
      </c>
      <c r="U33" s="143"/>
      <c r="V33" s="143" t="str">
        <f t="shared" si="2"/>
        <v/>
      </c>
      <c r="W33"/>
      <c r="X33"/>
    </row>
    <row r="34" spans="1:24" ht="42" customHeight="1" thickBot="1" x14ac:dyDescent="0.25">
      <c r="A34" s="215">
        <v>1</v>
      </c>
      <c r="B34" s="198" t="s">
        <v>40</v>
      </c>
      <c r="C34" s="204" t="s">
        <v>47</v>
      </c>
      <c r="D34" s="200">
        <v>2000000</v>
      </c>
      <c r="E34" s="177">
        <v>100000000000</v>
      </c>
      <c r="F34" s="178" t="b">
        <f t="shared" si="0"/>
        <v>0</v>
      </c>
      <c r="G34" s="179" t="str">
        <f t="shared" si="1"/>
        <v>1/Construction/I/FAUX</v>
      </c>
      <c r="H34" s="202" t="s">
        <v>74</v>
      </c>
      <c r="I34" s="205" t="s">
        <v>176</v>
      </c>
      <c r="J34" s="221" t="s">
        <v>182</v>
      </c>
      <c r="K34" s="233" t="s">
        <v>187</v>
      </c>
      <c r="L34" s="205" t="s">
        <v>174</v>
      </c>
      <c r="M34" s="203" t="s">
        <v>135</v>
      </c>
      <c r="N34" s="203" t="s">
        <v>115</v>
      </c>
      <c r="O34" s="203" t="s">
        <v>118</v>
      </c>
      <c r="P34" s="203" t="s">
        <v>112</v>
      </c>
      <c r="Q34" s="203" t="s">
        <v>117</v>
      </c>
      <c r="R34" s="293"/>
      <c r="S34" s="207" t="s">
        <v>107</v>
      </c>
      <c r="U34" s="143"/>
      <c r="V34" s="143" t="str">
        <f t="shared" si="2"/>
        <v/>
      </c>
    </row>
    <row r="35" spans="1:24" ht="27" thickTop="1" thickBot="1" x14ac:dyDescent="0.25">
      <c r="A35" s="214">
        <v>1</v>
      </c>
      <c r="B35" s="121" t="s">
        <v>41</v>
      </c>
      <c r="C35" s="148" t="s">
        <v>45</v>
      </c>
      <c r="D35" s="149">
        <v>100000</v>
      </c>
      <c r="E35" s="153">
        <v>250000</v>
      </c>
      <c r="F35" s="146" t="b">
        <f t="shared" si="0"/>
        <v>0</v>
      </c>
      <c r="G35" s="147" t="str">
        <f t="shared" si="1"/>
        <v>1/Services/F/FAUX</v>
      </c>
      <c r="H35" s="150" t="s">
        <v>74</v>
      </c>
      <c r="I35" s="136" t="s">
        <v>176</v>
      </c>
      <c r="J35" s="223" t="s">
        <v>182</v>
      </c>
      <c r="K35" s="136" t="s">
        <v>174</v>
      </c>
      <c r="L35" s="219" t="s">
        <v>135</v>
      </c>
      <c r="M35" s="174" t="s">
        <v>135</v>
      </c>
      <c r="N35" s="151" t="s">
        <v>189</v>
      </c>
      <c r="O35" s="151" t="s">
        <v>189</v>
      </c>
      <c r="P35" s="121" t="s">
        <v>97</v>
      </c>
      <c r="Q35" s="151" t="s">
        <v>191</v>
      </c>
      <c r="R35" s="121"/>
      <c r="S35" s="121" t="s">
        <v>58</v>
      </c>
      <c r="U35" s="143"/>
      <c r="V35" s="143" t="str">
        <f t="shared" si="2"/>
        <v/>
      </c>
      <c r="W35"/>
      <c r="X35"/>
    </row>
    <row r="36" spans="1:24" ht="26.25" thickBot="1" x14ac:dyDescent="0.25">
      <c r="A36" s="214">
        <v>1</v>
      </c>
      <c r="B36" s="151" t="s">
        <v>41</v>
      </c>
      <c r="C36" s="148" t="s">
        <v>45</v>
      </c>
      <c r="D36" s="154">
        <v>250000</v>
      </c>
      <c r="E36" s="155">
        <v>500000</v>
      </c>
      <c r="F36" s="146" t="b">
        <f t="shared" si="0"/>
        <v>0</v>
      </c>
      <c r="G36" s="147" t="str">
        <f t="shared" si="1"/>
        <v>1/Services/F/FAUX</v>
      </c>
      <c r="H36" s="150" t="s">
        <v>74</v>
      </c>
      <c r="I36" s="136" t="s">
        <v>176</v>
      </c>
      <c r="J36" s="223" t="s">
        <v>182</v>
      </c>
      <c r="K36" s="234" t="s">
        <v>187</v>
      </c>
      <c r="L36" s="136" t="s">
        <v>174</v>
      </c>
      <c r="M36" s="174" t="s">
        <v>135</v>
      </c>
      <c r="N36" s="121" t="s">
        <v>115</v>
      </c>
      <c r="O36" s="121" t="s">
        <v>116</v>
      </c>
      <c r="P36" s="151" t="s">
        <v>188</v>
      </c>
      <c r="Q36" s="121" t="s">
        <v>117</v>
      </c>
      <c r="R36" s="121"/>
      <c r="S36" s="121" t="s">
        <v>58</v>
      </c>
      <c r="U36" s="143"/>
      <c r="V36" s="143" t="str">
        <f t="shared" si="2"/>
        <v/>
      </c>
      <c r="W36"/>
      <c r="X36"/>
    </row>
    <row r="37" spans="1:24" ht="36.75" customHeight="1" thickBot="1" x14ac:dyDescent="0.25">
      <c r="A37" s="215">
        <v>1</v>
      </c>
      <c r="B37" s="181" t="s">
        <v>41</v>
      </c>
      <c r="C37" s="182" t="s">
        <v>45</v>
      </c>
      <c r="D37" s="183">
        <v>500000</v>
      </c>
      <c r="E37" s="177">
        <v>100000000000</v>
      </c>
      <c r="F37" s="178" t="b">
        <f t="shared" si="0"/>
        <v>0</v>
      </c>
      <c r="G37" s="179" t="str">
        <f t="shared" si="1"/>
        <v>1/Services/F/FAUX</v>
      </c>
      <c r="H37" s="184" t="s">
        <v>74</v>
      </c>
      <c r="I37" s="185" t="s">
        <v>176</v>
      </c>
      <c r="J37" s="224" t="s">
        <v>182</v>
      </c>
      <c r="K37" s="235" t="s">
        <v>187</v>
      </c>
      <c r="L37" s="185" t="s">
        <v>174</v>
      </c>
      <c r="M37" s="187" t="s">
        <v>135</v>
      </c>
      <c r="N37" s="181" t="s">
        <v>115</v>
      </c>
      <c r="O37" s="181" t="s">
        <v>118</v>
      </c>
      <c r="P37" s="188" t="s">
        <v>112</v>
      </c>
      <c r="Q37" s="188" t="s">
        <v>117</v>
      </c>
      <c r="R37" s="188"/>
      <c r="S37" s="188" t="s">
        <v>107</v>
      </c>
      <c r="U37" s="143"/>
      <c r="V37" s="143" t="str">
        <f t="shared" si="2"/>
        <v/>
      </c>
      <c r="W37"/>
      <c r="X37"/>
    </row>
    <row r="38" spans="1:24" ht="27" thickTop="1" thickBot="1" x14ac:dyDescent="0.25">
      <c r="A38" s="214">
        <v>1</v>
      </c>
      <c r="B38" s="121" t="s">
        <v>41</v>
      </c>
      <c r="C38" s="148" t="s">
        <v>47</v>
      </c>
      <c r="D38" s="149">
        <v>100000</v>
      </c>
      <c r="E38" s="153">
        <v>250000</v>
      </c>
      <c r="F38" s="146" t="b">
        <f t="shared" si="0"/>
        <v>0</v>
      </c>
      <c r="G38" s="147" t="str">
        <f t="shared" si="1"/>
        <v>1/Services/I/FAUX</v>
      </c>
      <c r="H38" s="150" t="s">
        <v>74</v>
      </c>
      <c r="I38" s="136" t="s">
        <v>176</v>
      </c>
      <c r="J38" s="223" t="s">
        <v>182</v>
      </c>
      <c r="K38" s="136" t="s">
        <v>174</v>
      </c>
      <c r="L38" s="219" t="s">
        <v>135</v>
      </c>
      <c r="M38" s="174" t="s">
        <v>135</v>
      </c>
      <c r="N38" s="151" t="s">
        <v>189</v>
      </c>
      <c r="O38" s="151" t="s">
        <v>189</v>
      </c>
      <c r="P38" s="121" t="s">
        <v>97</v>
      </c>
      <c r="Q38" s="151" t="s">
        <v>191</v>
      </c>
      <c r="R38" s="121"/>
      <c r="S38" s="121" t="s">
        <v>58</v>
      </c>
      <c r="U38" s="143"/>
      <c r="V38" s="143" t="str">
        <f t="shared" si="2"/>
        <v/>
      </c>
      <c r="W38"/>
      <c r="X38"/>
    </row>
    <row r="39" spans="1:24" ht="26.25" thickBot="1" x14ac:dyDescent="0.25">
      <c r="A39" s="214">
        <v>1</v>
      </c>
      <c r="B39" s="121" t="s">
        <v>41</v>
      </c>
      <c r="C39" s="148" t="s">
        <v>47</v>
      </c>
      <c r="D39" s="154">
        <v>250000</v>
      </c>
      <c r="E39" s="155">
        <v>500000</v>
      </c>
      <c r="F39" s="146" t="b">
        <f t="shared" si="0"/>
        <v>0</v>
      </c>
      <c r="G39" s="147" t="str">
        <f t="shared" si="1"/>
        <v>1/Services/I/FAUX</v>
      </c>
      <c r="H39" s="150" t="s">
        <v>74</v>
      </c>
      <c r="I39" s="136" t="s">
        <v>176</v>
      </c>
      <c r="J39" s="223" t="s">
        <v>182</v>
      </c>
      <c r="K39" s="234" t="s">
        <v>187</v>
      </c>
      <c r="L39" s="136" t="s">
        <v>174</v>
      </c>
      <c r="M39" s="174" t="s">
        <v>135</v>
      </c>
      <c r="N39" s="121" t="s">
        <v>115</v>
      </c>
      <c r="O39" s="121" t="s">
        <v>116</v>
      </c>
      <c r="P39" s="151" t="s">
        <v>188</v>
      </c>
      <c r="Q39" s="121" t="s">
        <v>117</v>
      </c>
      <c r="R39" s="121"/>
      <c r="S39" s="121" t="s">
        <v>58</v>
      </c>
      <c r="U39" s="143"/>
      <c r="V39" s="143" t="str">
        <f t="shared" si="2"/>
        <v/>
      </c>
      <c r="W39"/>
      <c r="X39"/>
    </row>
    <row r="40" spans="1:24" ht="51.75" thickBot="1" x14ac:dyDescent="0.25">
      <c r="A40" s="215">
        <v>1</v>
      </c>
      <c r="B40" s="181" t="s">
        <v>41</v>
      </c>
      <c r="C40" s="189" t="s">
        <v>47</v>
      </c>
      <c r="D40" s="183">
        <v>500000</v>
      </c>
      <c r="E40" s="177">
        <v>100000000000</v>
      </c>
      <c r="F40" s="178" t="b">
        <f t="shared" si="0"/>
        <v>0</v>
      </c>
      <c r="G40" s="179" t="str">
        <f t="shared" si="1"/>
        <v>1/Services/I/FAUX</v>
      </c>
      <c r="H40" s="184" t="s">
        <v>74</v>
      </c>
      <c r="I40" s="185" t="s">
        <v>176</v>
      </c>
      <c r="J40" s="224" t="s">
        <v>182</v>
      </c>
      <c r="K40" s="235" t="s">
        <v>187</v>
      </c>
      <c r="L40" s="185" t="s">
        <v>174</v>
      </c>
      <c r="M40" s="187" t="s">
        <v>135</v>
      </c>
      <c r="N40" s="181" t="s">
        <v>115</v>
      </c>
      <c r="O40" s="181" t="s">
        <v>118</v>
      </c>
      <c r="P40" s="188" t="s">
        <v>112</v>
      </c>
      <c r="Q40" s="188" t="s">
        <v>117</v>
      </c>
      <c r="R40" s="188"/>
      <c r="S40" s="188" t="s">
        <v>107</v>
      </c>
      <c r="U40" s="143"/>
      <c r="V40" s="143" t="str">
        <f t="shared" si="2"/>
        <v/>
      </c>
      <c r="W40"/>
      <c r="X40"/>
    </row>
    <row r="41" spans="1:24" ht="26.25" thickTop="1" x14ac:dyDescent="0.2">
      <c r="A41" s="214">
        <v>1</v>
      </c>
      <c r="B41" s="122" t="s">
        <v>42</v>
      </c>
      <c r="C41" s="156" t="s">
        <v>45</v>
      </c>
      <c r="D41" s="157">
        <v>100000</v>
      </c>
      <c r="E41" s="161">
        <v>250000</v>
      </c>
      <c r="F41" s="146" t="b">
        <f t="shared" si="0"/>
        <v>0</v>
      </c>
      <c r="G41" s="147" t="str">
        <f t="shared" si="1"/>
        <v>1/Fournitures/F/FAUX</v>
      </c>
      <c r="H41" s="158" t="s">
        <v>74</v>
      </c>
      <c r="I41" s="158" t="s">
        <v>176</v>
      </c>
      <c r="J41" s="226" t="s">
        <v>182</v>
      </c>
      <c r="K41" s="136" t="s">
        <v>174</v>
      </c>
      <c r="L41" s="219" t="s">
        <v>135</v>
      </c>
      <c r="M41" s="159" t="s">
        <v>135</v>
      </c>
      <c r="N41" s="159" t="s">
        <v>189</v>
      </c>
      <c r="O41" s="159" t="s">
        <v>189</v>
      </c>
      <c r="P41" s="159" t="s">
        <v>97</v>
      </c>
      <c r="Q41" s="159" t="s">
        <v>191</v>
      </c>
      <c r="R41" s="122"/>
      <c r="S41" s="122" t="s">
        <v>58</v>
      </c>
      <c r="U41" s="143"/>
      <c r="V41" s="143" t="str">
        <f t="shared" si="2"/>
        <v/>
      </c>
      <c r="W41"/>
      <c r="X41"/>
    </row>
    <row r="42" spans="1:24" ht="26.25" thickBot="1" x14ac:dyDescent="0.25">
      <c r="A42" s="214">
        <v>1</v>
      </c>
      <c r="B42" s="159" t="s">
        <v>42</v>
      </c>
      <c r="C42" s="156" t="s">
        <v>45</v>
      </c>
      <c r="D42" s="160">
        <v>250000</v>
      </c>
      <c r="E42" s="161">
        <v>500000</v>
      </c>
      <c r="F42" s="146" t="b">
        <f t="shared" si="0"/>
        <v>0</v>
      </c>
      <c r="G42" s="147" t="str">
        <f t="shared" si="1"/>
        <v>1/Fournitures/F/FAUX</v>
      </c>
      <c r="H42" s="158" t="s">
        <v>74</v>
      </c>
      <c r="I42" s="158" t="s">
        <v>176</v>
      </c>
      <c r="J42" s="226" t="s">
        <v>182</v>
      </c>
      <c r="K42" s="313" t="s">
        <v>187</v>
      </c>
      <c r="L42" s="137" t="s">
        <v>174</v>
      </c>
      <c r="M42" s="159" t="s">
        <v>135</v>
      </c>
      <c r="N42" s="122" t="s">
        <v>115</v>
      </c>
      <c r="O42" s="122" t="s">
        <v>116</v>
      </c>
      <c r="P42" s="159" t="s">
        <v>188</v>
      </c>
      <c r="Q42" s="122" t="s">
        <v>117</v>
      </c>
      <c r="R42" s="122"/>
      <c r="S42" s="122" t="s">
        <v>58</v>
      </c>
      <c r="U42" s="143"/>
      <c r="V42" s="143" t="str">
        <f t="shared" si="2"/>
        <v/>
      </c>
      <c r="W42"/>
      <c r="X42"/>
    </row>
    <row r="43" spans="1:24" ht="35.25" customHeight="1" thickBot="1" x14ac:dyDescent="0.25">
      <c r="A43" s="215">
        <v>1</v>
      </c>
      <c r="B43" s="190" t="s">
        <v>42</v>
      </c>
      <c r="C43" s="191" t="s">
        <v>45</v>
      </c>
      <c r="D43" s="192">
        <v>500000</v>
      </c>
      <c r="E43" s="177">
        <v>100000000000</v>
      </c>
      <c r="F43" s="178" t="b">
        <f t="shared" si="0"/>
        <v>0</v>
      </c>
      <c r="G43" s="179" t="str">
        <f t="shared" si="1"/>
        <v>1/Fournitures/F/FAUX</v>
      </c>
      <c r="H43" s="193" t="s">
        <v>74</v>
      </c>
      <c r="I43" s="190" t="s">
        <v>176</v>
      </c>
      <c r="J43" s="241" t="s">
        <v>182</v>
      </c>
      <c r="K43" s="314" t="s">
        <v>187</v>
      </c>
      <c r="L43" s="194" t="s">
        <v>174</v>
      </c>
      <c r="M43" s="194" t="s">
        <v>135</v>
      </c>
      <c r="N43" s="194" t="s">
        <v>115</v>
      </c>
      <c r="O43" s="190" t="s">
        <v>118</v>
      </c>
      <c r="P43" s="194" t="s">
        <v>112</v>
      </c>
      <c r="Q43" s="194" t="s">
        <v>117</v>
      </c>
      <c r="R43" s="194"/>
      <c r="S43" s="195" t="s">
        <v>107</v>
      </c>
      <c r="U43" s="66"/>
      <c r="V43" s="143" t="str">
        <f t="shared" si="2"/>
        <v/>
      </c>
    </row>
    <row r="44" spans="1:24" ht="26.25" thickTop="1" x14ac:dyDescent="0.2">
      <c r="A44" s="214">
        <v>1</v>
      </c>
      <c r="B44" s="122" t="s">
        <v>42</v>
      </c>
      <c r="C44" s="156" t="s">
        <v>47</v>
      </c>
      <c r="D44" s="157">
        <v>100000</v>
      </c>
      <c r="E44" s="161">
        <v>250000</v>
      </c>
      <c r="F44" s="146" t="b">
        <f t="shared" si="0"/>
        <v>0</v>
      </c>
      <c r="G44" s="147" t="str">
        <f t="shared" si="1"/>
        <v>1/Fournitures/I/FAUX</v>
      </c>
      <c r="H44" s="162" t="s">
        <v>74</v>
      </c>
      <c r="I44" s="158" t="s">
        <v>176</v>
      </c>
      <c r="J44" s="226" t="s">
        <v>182</v>
      </c>
      <c r="K44" s="136" t="s">
        <v>174</v>
      </c>
      <c r="L44" s="219" t="s">
        <v>135</v>
      </c>
      <c r="M44" s="137" t="s">
        <v>135</v>
      </c>
      <c r="N44" s="159" t="s">
        <v>189</v>
      </c>
      <c r="O44" s="159" t="s">
        <v>189</v>
      </c>
      <c r="P44" s="122" t="s">
        <v>97</v>
      </c>
      <c r="Q44" s="159" t="s">
        <v>191</v>
      </c>
      <c r="R44" s="122"/>
      <c r="S44" s="122" t="s">
        <v>58</v>
      </c>
      <c r="U44" s="143"/>
      <c r="V44" s="143" t="str">
        <f t="shared" si="2"/>
        <v/>
      </c>
      <c r="W44"/>
      <c r="X44"/>
    </row>
    <row r="45" spans="1:24" ht="26.25" thickBot="1" x14ac:dyDescent="0.25">
      <c r="A45" s="214">
        <v>1</v>
      </c>
      <c r="B45" s="122" t="s">
        <v>42</v>
      </c>
      <c r="C45" s="156" t="s">
        <v>47</v>
      </c>
      <c r="D45" s="160">
        <v>250000</v>
      </c>
      <c r="E45" s="161">
        <v>500000</v>
      </c>
      <c r="F45" s="146" t="b">
        <f t="shared" si="0"/>
        <v>0</v>
      </c>
      <c r="G45" s="147" t="str">
        <f t="shared" si="1"/>
        <v>1/Fournitures/I/FAUX</v>
      </c>
      <c r="H45" s="162" t="s">
        <v>74</v>
      </c>
      <c r="I45" s="158" t="s">
        <v>176</v>
      </c>
      <c r="J45" s="226" t="s">
        <v>182</v>
      </c>
      <c r="K45" s="313" t="s">
        <v>187</v>
      </c>
      <c r="L45" s="137" t="s">
        <v>174</v>
      </c>
      <c r="M45" s="137" t="s">
        <v>135</v>
      </c>
      <c r="N45" s="122" t="s">
        <v>115</v>
      </c>
      <c r="O45" s="122" t="s">
        <v>116</v>
      </c>
      <c r="P45" s="159" t="s">
        <v>188</v>
      </c>
      <c r="Q45" s="122" t="s">
        <v>117</v>
      </c>
      <c r="R45" s="122"/>
      <c r="S45" s="122" t="s">
        <v>58</v>
      </c>
      <c r="U45" s="143"/>
      <c r="V45" s="143" t="str">
        <f t="shared" si="2"/>
        <v/>
      </c>
      <c r="W45"/>
      <c r="X45"/>
    </row>
    <row r="46" spans="1:24" ht="51.75" thickBot="1" x14ac:dyDescent="0.25">
      <c r="A46" s="215">
        <v>1</v>
      </c>
      <c r="B46" s="190" t="s">
        <v>42</v>
      </c>
      <c r="C46" s="196" t="s">
        <v>47</v>
      </c>
      <c r="D46" s="192">
        <v>500000</v>
      </c>
      <c r="E46" s="177">
        <v>100000000000</v>
      </c>
      <c r="F46" s="178" t="b">
        <f t="shared" si="0"/>
        <v>0</v>
      </c>
      <c r="G46" s="179" t="str">
        <f t="shared" si="1"/>
        <v>1/Fournitures/I/FAUX</v>
      </c>
      <c r="H46" s="197" t="s">
        <v>74</v>
      </c>
      <c r="I46" s="190" t="s">
        <v>176</v>
      </c>
      <c r="J46" s="241" t="s">
        <v>182</v>
      </c>
      <c r="K46" s="239" t="s">
        <v>187</v>
      </c>
      <c r="L46" s="194" t="s">
        <v>174</v>
      </c>
      <c r="M46" s="194" t="s">
        <v>135</v>
      </c>
      <c r="N46" s="194" t="s">
        <v>115</v>
      </c>
      <c r="O46" s="190" t="s">
        <v>118</v>
      </c>
      <c r="P46" s="194" t="s">
        <v>112</v>
      </c>
      <c r="Q46" s="194" t="s">
        <v>117</v>
      </c>
      <c r="R46" s="194"/>
      <c r="S46" s="195" t="s">
        <v>107</v>
      </c>
      <c r="U46" s="66"/>
      <c r="V46" s="143" t="str">
        <f t="shared" si="2"/>
        <v/>
      </c>
    </row>
    <row r="47" spans="1:24" ht="26.25" thickTop="1" x14ac:dyDescent="0.2">
      <c r="A47" s="212">
        <v>2</v>
      </c>
      <c r="B47" s="163" t="s">
        <v>40</v>
      </c>
      <c r="C47" s="164" t="s">
        <v>45</v>
      </c>
      <c r="D47" s="165">
        <v>100000</v>
      </c>
      <c r="E47" s="171">
        <v>500000</v>
      </c>
      <c r="F47" s="146" t="b">
        <f t="shared" ref="F47:F89" si="3">AND($D$6&gt;$D47,$D$6&lt;=$E47)</f>
        <v>0</v>
      </c>
      <c r="G47" s="147" t="str">
        <f t="shared" si="1"/>
        <v>2/Construction/F/FAUX</v>
      </c>
      <c r="H47" s="172" t="s">
        <v>105</v>
      </c>
      <c r="I47" s="169" t="s">
        <v>74</v>
      </c>
      <c r="J47" s="219" t="s">
        <v>176</v>
      </c>
      <c r="K47" s="232" t="s">
        <v>182</v>
      </c>
      <c r="L47" s="170" t="s">
        <v>174</v>
      </c>
      <c r="M47" s="170" t="s">
        <v>135</v>
      </c>
      <c r="N47" s="170" t="s">
        <v>190</v>
      </c>
      <c r="O47" s="170" t="s">
        <v>189</v>
      </c>
      <c r="P47" s="170" t="s">
        <v>97</v>
      </c>
      <c r="Q47" s="170" t="s">
        <v>191</v>
      </c>
      <c r="R47" s="170"/>
      <c r="S47" s="163" t="s">
        <v>58</v>
      </c>
      <c r="U47" s="66" t="s">
        <v>135</v>
      </c>
      <c r="V47" s="143" t="str">
        <f t="shared" si="2"/>
        <v/>
      </c>
    </row>
    <row r="48" spans="1:24" ht="26.25" thickBot="1" x14ac:dyDescent="0.25">
      <c r="A48" s="212">
        <v>2</v>
      </c>
      <c r="B48" s="163" t="s">
        <v>40</v>
      </c>
      <c r="C48" s="164" t="s">
        <v>45</v>
      </c>
      <c r="D48" s="166">
        <v>500000</v>
      </c>
      <c r="E48" s="166">
        <v>2000000</v>
      </c>
      <c r="F48" s="146" t="b">
        <f t="shared" si="3"/>
        <v>0</v>
      </c>
      <c r="G48" s="147" t="str">
        <f t="shared" si="1"/>
        <v>2/Construction/F/FAUX</v>
      </c>
      <c r="H48" s="172" t="s">
        <v>105</v>
      </c>
      <c r="I48" s="169" t="s">
        <v>74</v>
      </c>
      <c r="J48" s="172" t="s">
        <v>182</v>
      </c>
      <c r="K48" s="232" t="s">
        <v>187</v>
      </c>
      <c r="L48" s="170" t="s">
        <v>174</v>
      </c>
      <c r="M48" s="170" t="s">
        <v>135</v>
      </c>
      <c r="N48" s="170" t="s">
        <v>115</v>
      </c>
      <c r="O48" s="170" t="s">
        <v>116</v>
      </c>
      <c r="P48" s="170" t="s">
        <v>188</v>
      </c>
      <c r="Q48" s="170" t="s">
        <v>117</v>
      </c>
      <c r="R48" s="170"/>
      <c r="S48" s="163" t="s">
        <v>58</v>
      </c>
      <c r="U48" s="66" t="s">
        <v>182</v>
      </c>
      <c r="V48" s="143" t="str">
        <f t="shared" si="2"/>
        <v>Directeur a.i. CIT-S</v>
      </c>
    </row>
    <row r="49" spans="1:22" ht="41.25" customHeight="1" thickBot="1" x14ac:dyDescent="0.25">
      <c r="A49" s="213">
        <v>2</v>
      </c>
      <c r="B49" s="198" t="s">
        <v>40</v>
      </c>
      <c r="C49" s="199" t="s">
        <v>45</v>
      </c>
      <c r="D49" s="200">
        <v>2000000</v>
      </c>
      <c r="E49" s="177">
        <v>100000000000</v>
      </c>
      <c r="F49" s="178" t="b">
        <f t="shared" si="3"/>
        <v>0</v>
      </c>
      <c r="G49" s="179" t="str">
        <f t="shared" si="1"/>
        <v>2/Construction/F/FAUX</v>
      </c>
      <c r="H49" s="205" t="s">
        <v>105</v>
      </c>
      <c r="I49" s="198" t="s">
        <v>74</v>
      </c>
      <c r="J49" s="205" t="s">
        <v>182</v>
      </c>
      <c r="K49" s="233" t="s">
        <v>187</v>
      </c>
      <c r="L49" s="203" t="s">
        <v>174</v>
      </c>
      <c r="M49" s="203" t="s">
        <v>135</v>
      </c>
      <c r="N49" s="203" t="s">
        <v>115</v>
      </c>
      <c r="O49" s="203" t="s">
        <v>118</v>
      </c>
      <c r="P49" s="203" t="s">
        <v>112</v>
      </c>
      <c r="Q49" s="203" t="s">
        <v>117</v>
      </c>
      <c r="R49" s="293"/>
      <c r="S49" s="198" t="s">
        <v>104</v>
      </c>
      <c r="U49" s="66" t="s">
        <v>182</v>
      </c>
      <c r="V49" s="143" t="str">
        <f t="shared" si="2"/>
        <v>Directeur a.i. CIT-S</v>
      </c>
    </row>
    <row r="50" spans="1:22" ht="39.75" thickTop="1" thickBot="1" x14ac:dyDescent="0.25">
      <c r="A50" s="212">
        <v>2</v>
      </c>
      <c r="B50" s="163" t="s">
        <v>40</v>
      </c>
      <c r="C50" s="164" t="s">
        <v>47</v>
      </c>
      <c r="D50" s="165">
        <v>100000</v>
      </c>
      <c r="E50" s="171">
        <v>500000</v>
      </c>
      <c r="F50" s="146" t="b">
        <f t="shared" si="3"/>
        <v>0</v>
      </c>
      <c r="G50" s="179" t="str">
        <f t="shared" si="1"/>
        <v>2/Construction/I/FAUX</v>
      </c>
      <c r="H50" s="172" t="s">
        <v>179</v>
      </c>
      <c r="I50" s="169" t="s">
        <v>74</v>
      </c>
      <c r="J50" s="218" t="s">
        <v>135</v>
      </c>
      <c r="K50" s="232" t="s">
        <v>182</v>
      </c>
      <c r="L50" s="170" t="s">
        <v>174</v>
      </c>
      <c r="M50" s="170" t="s">
        <v>135</v>
      </c>
      <c r="N50" s="170" t="s">
        <v>189</v>
      </c>
      <c r="O50" s="170" t="s">
        <v>189</v>
      </c>
      <c r="P50" s="163" t="s">
        <v>97</v>
      </c>
      <c r="Q50" s="170" t="s">
        <v>191</v>
      </c>
      <c r="R50" s="170"/>
      <c r="S50" s="163" t="s">
        <v>58</v>
      </c>
      <c r="U50" s="66"/>
      <c r="V50" s="143" t="str">
        <f t="shared" si="2"/>
        <v/>
      </c>
    </row>
    <row r="51" spans="1:22" ht="39.75" thickTop="1" thickBot="1" x14ac:dyDescent="0.25">
      <c r="A51" s="212">
        <v>2</v>
      </c>
      <c r="B51" s="163" t="s">
        <v>40</v>
      </c>
      <c r="C51" s="164" t="s">
        <v>47</v>
      </c>
      <c r="D51" s="166">
        <v>500000</v>
      </c>
      <c r="E51" s="166">
        <v>2000000</v>
      </c>
      <c r="F51" s="146" t="b">
        <f t="shared" si="3"/>
        <v>0</v>
      </c>
      <c r="G51" s="179" t="str">
        <f t="shared" si="1"/>
        <v>2/Construction/I/FAUX</v>
      </c>
      <c r="H51" s="172" t="s">
        <v>179</v>
      </c>
      <c r="I51" s="169" t="s">
        <v>74</v>
      </c>
      <c r="J51" s="172" t="s">
        <v>182</v>
      </c>
      <c r="K51" s="232" t="s">
        <v>187</v>
      </c>
      <c r="L51" s="170" t="s">
        <v>174</v>
      </c>
      <c r="M51" s="170" t="s">
        <v>135</v>
      </c>
      <c r="N51" s="170" t="s">
        <v>115</v>
      </c>
      <c r="O51" s="170" t="s">
        <v>116</v>
      </c>
      <c r="P51" s="170" t="s">
        <v>188</v>
      </c>
      <c r="Q51" s="170" t="s">
        <v>117</v>
      </c>
      <c r="R51" s="170"/>
      <c r="S51" s="163" t="s">
        <v>58</v>
      </c>
      <c r="U51" s="66" t="s">
        <v>182</v>
      </c>
      <c r="V51" s="143" t="str">
        <f t="shared" si="2"/>
        <v>Directeur a.i. CIT-S</v>
      </c>
    </row>
    <row r="52" spans="1:22" ht="38.25" customHeight="1" thickTop="1" thickBot="1" x14ac:dyDescent="0.25">
      <c r="A52" s="213">
        <v>2</v>
      </c>
      <c r="B52" s="198" t="s">
        <v>40</v>
      </c>
      <c r="C52" s="204" t="s">
        <v>47</v>
      </c>
      <c r="D52" s="200">
        <v>2000000</v>
      </c>
      <c r="E52" s="177">
        <v>100000000000</v>
      </c>
      <c r="F52" s="178" t="b">
        <f t="shared" si="3"/>
        <v>0</v>
      </c>
      <c r="G52" s="179" t="str">
        <f t="shared" si="1"/>
        <v>2/Construction/I/FAUX</v>
      </c>
      <c r="H52" s="203" t="s">
        <v>179</v>
      </c>
      <c r="I52" s="202" t="s">
        <v>74</v>
      </c>
      <c r="J52" s="205" t="s">
        <v>182</v>
      </c>
      <c r="K52" s="233" t="s">
        <v>187</v>
      </c>
      <c r="L52" s="203" t="s">
        <v>174</v>
      </c>
      <c r="M52" s="203" t="s">
        <v>135</v>
      </c>
      <c r="N52" s="203" t="s">
        <v>115</v>
      </c>
      <c r="O52" s="203" t="s">
        <v>118</v>
      </c>
      <c r="P52" s="203" t="s">
        <v>112</v>
      </c>
      <c r="Q52" s="203" t="s">
        <v>117</v>
      </c>
      <c r="R52" s="293"/>
      <c r="S52" s="207" t="s">
        <v>107</v>
      </c>
      <c r="U52" s="66" t="s">
        <v>182</v>
      </c>
      <c r="V52" s="143" t="str">
        <f t="shared" si="2"/>
        <v>Directeur a.i. CIT-S</v>
      </c>
    </row>
    <row r="53" spans="1:22" ht="39.75" thickTop="1" thickBot="1" x14ac:dyDescent="0.25">
      <c r="A53" s="212">
        <v>2</v>
      </c>
      <c r="B53" s="121" t="s">
        <v>41</v>
      </c>
      <c r="C53" s="148" t="s">
        <v>45</v>
      </c>
      <c r="D53" s="149">
        <v>100000</v>
      </c>
      <c r="E53" s="153">
        <v>250000</v>
      </c>
      <c r="F53" s="146" t="b">
        <f t="shared" si="3"/>
        <v>0</v>
      </c>
      <c r="G53" s="179" t="str">
        <f t="shared" si="1"/>
        <v>2/Services/F/FAUX</v>
      </c>
      <c r="H53" s="311" t="s">
        <v>179</v>
      </c>
      <c r="I53" s="121" t="s">
        <v>74</v>
      </c>
      <c r="J53" s="245" t="s">
        <v>182</v>
      </c>
      <c r="K53" s="136" t="s">
        <v>174</v>
      </c>
      <c r="L53" s="219" t="s">
        <v>135</v>
      </c>
      <c r="M53" s="136" t="s">
        <v>135</v>
      </c>
      <c r="N53" s="151" t="s">
        <v>189</v>
      </c>
      <c r="O53" s="151" t="s">
        <v>189</v>
      </c>
      <c r="P53" s="121" t="s">
        <v>97</v>
      </c>
      <c r="Q53" s="151" t="s">
        <v>191</v>
      </c>
      <c r="R53" s="121"/>
      <c r="S53" s="121" t="s">
        <v>58</v>
      </c>
      <c r="U53" s="66" t="s">
        <v>182</v>
      </c>
      <c r="V53" s="143" t="str">
        <f t="shared" si="2"/>
        <v>Directeur a.i. CIT-S</v>
      </c>
    </row>
    <row r="54" spans="1:22" ht="39.75" thickTop="1" thickBot="1" x14ac:dyDescent="0.25">
      <c r="A54" s="212">
        <v>2</v>
      </c>
      <c r="B54" s="151" t="s">
        <v>41</v>
      </c>
      <c r="C54" s="148" t="s">
        <v>45</v>
      </c>
      <c r="D54" s="154">
        <v>250000</v>
      </c>
      <c r="E54" s="155">
        <v>500000</v>
      </c>
      <c r="F54" s="146" t="b">
        <f t="shared" si="3"/>
        <v>0</v>
      </c>
      <c r="G54" s="179" t="str">
        <f t="shared" si="1"/>
        <v>2/Services/F/FAUX</v>
      </c>
      <c r="H54" s="151" t="s">
        <v>179</v>
      </c>
      <c r="I54" s="121" t="s">
        <v>74</v>
      </c>
      <c r="J54" s="175" t="s">
        <v>182</v>
      </c>
      <c r="K54" s="234" t="s">
        <v>187</v>
      </c>
      <c r="L54" s="136" t="s">
        <v>174</v>
      </c>
      <c r="M54" s="136" t="s">
        <v>135</v>
      </c>
      <c r="N54" s="121" t="s">
        <v>115</v>
      </c>
      <c r="O54" s="121" t="s">
        <v>116</v>
      </c>
      <c r="P54" s="151" t="s">
        <v>188</v>
      </c>
      <c r="Q54" s="121" t="s">
        <v>117</v>
      </c>
      <c r="R54" s="121"/>
      <c r="S54" s="121" t="s">
        <v>58</v>
      </c>
      <c r="U54" s="66" t="s">
        <v>182</v>
      </c>
      <c r="V54" s="143" t="str">
        <f t="shared" si="2"/>
        <v>Directeur a.i. CIT-S</v>
      </c>
    </row>
    <row r="55" spans="1:22" ht="36.75" customHeight="1" thickBot="1" x14ac:dyDescent="0.25">
      <c r="A55" s="213">
        <v>2</v>
      </c>
      <c r="B55" s="181" t="s">
        <v>41</v>
      </c>
      <c r="C55" s="182" t="s">
        <v>45</v>
      </c>
      <c r="D55" s="183">
        <v>500000</v>
      </c>
      <c r="E55" s="177">
        <v>100000000000</v>
      </c>
      <c r="F55" s="178" t="b">
        <f t="shared" si="3"/>
        <v>0</v>
      </c>
      <c r="G55" s="179" t="str">
        <f t="shared" si="1"/>
        <v>2/Services/F/FAUX</v>
      </c>
      <c r="H55" s="181" t="s">
        <v>179</v>
      </c>
      <c r="I55" s="188" t="s">
        <v>74</v>
      </c>
      <c r="J55" s="246" t="s">
        <v>182</v>
      </c>
      <c r="K55" s="235" t="s">
        <v>187</v>
      </c>
      <c r="L55" s="185" t="s">
        <v>174</v>
      </c>
      <c r="M55" s="187" t="s">
        <v>135</v>
      </c>
      <c r="N55" s="181" t="s">
        <v>115</v>
      </c>
      <c r="O55" s="181" t="s">
        <v>118</v>
      </c>
      <c r="P55" s="188" t="s">
        <v>112</v>
      </c>
      <c r="Q55" s="188" t="s">
        <v>117</v>
      </c>
      <c r="R55" s="188"/>
      <c r="S55" s="188" t="s">
        <v>107</v>
      </c>
      <c r="U55" s="66" t="s">
        <v>182</v>
      </c>
      <c r="V55" s="143" t="str">
        <f t="shared" si="2"/>
        <v>Directeur a.i. CIT-S</v>
      </c>
    </row>
    <row r="56" spans="1:22" ht="27" thickTop="1" thickBot="1" x14ac:dyDescent="0.25">
      <c r="A56" s="212">
        <v>2</v>
      </c>
      <c r="B56" s="121" t="s">
        <v>41</v>
      </c>
      <c r="C56" s="148" t="s">
        <v>47</v>
      </c>
      <c r="D56" s="149">
        <v>100000</v>
      </c>
      <c r="E56" s="153">
        <v>250000</v>
      </c>
      <c r="F56" s="146" t="b">
        <f t="shared" si="3"/>
        <v>0</v>
      </c>
      <c r="G56" s="179" t="str">
        <f t="shared" si="1"/>
        <v>2/Services/I/FAUX</v>
      </c>
      <c r="H56" s="180" t="s">
        <v>105</v>
      </c>
      <c r="I56" s="180" t="s">
        <v>74</v>
      </c>
      <c r="J56" s="245" t="s">
        <v>182</v>
      </c>
      <c r="K56" s="136" t="s">
        <v>174</v>
      </c>
      <c r="L56" s="219" t="s">
        <v>135</v>
      </c>
      <c r="M56" s="136" t="s">
        <v>135</v>
      </c>
      <c r="N56" s="151" t="s">
        <v>189</v>
      </c>
      <c r="O56" s="151" t="s">
        <v>189</v>
      </c>
      <c r="P56" s="121" t="s">
        <v>97</v>
      </c>
      <c r="Q56" s="151" t="s">
        <v>191</v>
      </c>
      <c r="R56" s="121"/>
      <c r="S56" s="121" t="s">
        <v>58</v>
      </c>
      <c r="U56" s="66" t="s">
        <v>182</v>
      </c>
      <c r="V56" s="143" t="str">
        <f t="shared" si="2"/>
        <v>Directeur a.i. CIT-S</v>
      </c>
    </row>
    <row r="57" spans="1:22" ht="27" thickTop="1" thickBot="1" x14ac:dyDescent="0.25">
      <c r="A57" s="212">
        <v>2</v>
      </c>
      <c r="B57" s="121" t="s">
        <v>41</v>
      </c>
      <c r="C57" s="148" t="s">
        <v>47</v>
      </c>
      <c r="D57" s="154">
        <v>250000</v>
      </c>
      <c r="E57" s="155">
        <v>500000</v>
      </c>
      <c r="F57" s="146" t="b">
        <f t="shared" si="3"/>
        <v>0</v>
      </c>
      <c r="G57" s="179" t="str">
        <f t="shared" si="1"/>
        <v>2/Services/I/FAUX</v>
      </c>
      <c r="H57" s="121" t="s">
        <v>105</v>
      </c>
      <c r="I57" s="121" t="s">
        <v>74</v>
      </c>
      <c r="J57" s="175" t="s">
        <v>182</v>
      </c>
      <c r="K57" s="234" t="s">
        <v>187</v>
      </c>
      <c r="L57" s="136" t="s">
        <v>174</v>
      </c>
      <c r="M57" s="136" t="s">
        <v>135</v>
      </c>
      <c r="N57" s="121" t="s">
        <v>115</v>
      </c>
      <c r="O57" s="121" t="s">
        <v>116</v>
      </c>
      <c r="P57" s="151" t="s">
        <v>188</v>
      </c>
      <c r="Q57" s="121" t="s">
        <v>117</v>
      </c>
      <c r="R57" s="121"/>
      <c r="S57" s="121" t="s">
        <v>58</v>
      </c>
      <c r="U57" s="66" t="s">
        <v>182</v>
      </c>
      <c r="V57" s="143" t="str">
        <f t="shared" si="2"/>
        <v>Directeur a.i. CIT-S</v>
      </c>
    </row>
    <row r="58" spans="1:22" ht="51.75" thickBot="1" x14ac:dyDescent="0.25">
      <c r="A58" s="213">
        <v>2</v>
      </c>
      <c r="B58" s="181" t="s">
        <v>41</v>
      </c>
      <c r="C58" s="189" t="s">
        <v>47</v>
      </c>
      <c r="D58" s="183">
        <v>500000</v>
      </c>
      <c r="E58" s="177">
        <v>100000000000</v>
      </c>
      <c r="F58" s="178" t="b">
        <f t="shared" si="3"/>
        <v>0</v>
      </c>
      <c r="G58" s="179" t="str">
        <f t="shared" si="1"/>
        <v>2/Services/I/FAUX</v>
      </c>
      <c r="H58" s="188" t="s">
        <v>105</v>
      </c>
      <c r="I58" s="188" t="s">
        <v>74</v>
      </c>
      <c r="J58" s="224" t="s">
        <v>182</v>
      </c>
      <c r="K58" s="235" t="s">
        <v>187</v>
      </c>
      <c r="L58" s="185" t="s">
        <v>174</v>
      </c>
      <c r="M58" s="187" t="s">
        <v>135</v>
      </c>
      <c r="N58" s="181" t="s">
        <v>115</v>
      </c>
      <c r="O58" s="181" t="s">
        <v>118</v>
      </c>
      <c r="P58" s="188" t="s">
        <v>112</v>
      </c>
      <c r="Q58" s="188" t="s">
        <v>117</v>
      </c>
      <c r="R58" s="188"/>
      <c r="S58" s="188" t="s">
        <v>107</v>
      </c>
      <c r="U58" s="66" t="s">
        <v>182</v>
      </c>
      <c r="V58" s="143" t="str">
        <f t="shared" si="2"/>
        <v>Directeur a.i. CIT-S</v>
      </c>
    </row>
    <row r="59" spans="1:22" ht="39.75" thickTop="1" thickBot="1" x14ac:dyDescent="0.25">
      <c r="A59" s="212">
        <v>2</v>
      </c>
      <c r="B59" s="122" t="s">
        <v>42</v>
      </c>
      <c r="C59" s="156" t="s">
        <v>45</v>
      </c>
      <c r="D59" s="157">
        <v>100000</v>
      </c>
      <c r="E59" s="161">
        <v>250000</v>
      </c>
      <c r="F59" s="146" t="b">
        <f t="shared" si="3"/>
        <v>0</v>
      </c>
      <c r="G59" s="179" t="str">
        <f t="shared" si="1"/>
        <v>2/Fournitures/F/FAUX</v>
      </c>
      <c r="H59" s="158" t="s">
        <v>179</v>
      </c>
      <c r="I59" s="158" t="s">
        <v>74</v>
      </c>
      <c r="J59" s="226" t="s">
        <v>182</v>
      </c>
      <c r="K59" s="136" t="s">
        <v>174</v>
      </c>
      <c r="L59" s="219" t="s">
        <v>135</v>
      </c>
      <c r="M59" s="159" t="s">
        <v>135</v>
      </c>
      <c r="N59" s="159" t="s">
        <v>189</v>
      </c>
      <c r="O59" s="159" t="s">
        <v>189</v>
      </c>
      <c r="P59" s="159" t="s">
        <v>97</v>
      </c>
      <c r="Q59" s="159" t="s">
        <v>191</v>
      </c>
      <c r="R59" s="122"/>
      <c r="S59" s="122" t="s">
        <v>58</v>
      </c>
      <c r="U59" s="66" t="s">
        <v>182</v>
      </c>
      <c r="V59" s="143" t="str">
        <f t="shared" si="2"/>
        <v>Directeur a.i. CIT-S</v>
      </c>
    </row>
    <row r="60" spans="1:22" ht="39.75" thickTop="1" thickBot="1" x14ac:dyDescent="0.25">
      <c r="A60" s="212">
        <v>2</v>
      </c>
      <c r="B60" s="159" t="s">
        <v>42</v>
      </c>
      <c r="C60" s="156" t="s">
        <v>45</v>
      </c>
      <c r="D60" s="160">
        <v>250000</v>
      </c>
      <c r="E60" s="161">
        <v>500000</v>
      </c>
      <c r="F60" s="146" t="b">
        <f t="shared" si="3"/>
        <v>0</v>
      </c>
      <c r="G60" s="179" t="str">
        <f t="shared" si="1"/>
        <v>2/Fournitures/F/FAUX</v>
      </c>
      <c r="H60" s="158" t="s">
        <v>179</v>
      </c>
      <c r="I60" s="158" t="s">
        <v>74</v>
      </c>
      <c r="J60" s="226" t="s">
        <v>182</v>
      </c>
      <c r="K60" s="238" t="s">
        <v>187</v>
      </c>
      <c r="L60" s="137" t="s">
        <v>174</v>
      </c>
      <c r="M60" s="159" t="s">
        <v>135</v>
      </c>
      <c r="N60" s="122" t="s">
        <v>115</v>
      </c>
      <c r="O60" s="122" t="s">
        <v>116</v>
      </c>
      <c r="P60" s="159" t="s">
        <v>188</v>
      </c>
      <c r="Q60" s="122" t="s">
        <v>117</v>
      </c>
      <c r="R60" s="122"/>
      <c r="S60" s="122" t="s">
        <v>58</v>
      </c>
      <c r="U60" s="66" t="s">
        <v>182</v>
      </c>
      <c r="V60" s="143" t="str">
        <f t="shared" si="2"/>
        <v>Directeur a.i. CIT-S</v>
      </c>
    </row>
    <row r="61" spans="1:22" ht="52.5" thickTop="1" thickBot="1" x14ac:dyDescent="0.25">
      <c r="A61" s="213">
        <v>2</v>
      </c>
      <c r="B61" s="190" t="s">
        <v>42</v>
      </c>
      <c r="C61" s="191" t="s">
        <v>45</v>
      </c>
      <c r="D61" s="192">
        <v>500000</v>
      </c>
      <c r="E61" s="177">
        <v>100000000000</v>
      </c>
      <c r="F61" s="178" t="b">
        <f t="shared" si="3"/>
        <v>0</v>
      </c>
      <c r="G61" s="179" t="str">
        <f t="shared" si="1"/>
        <v>2/Fournitures/F/FAUX</v>
      </c>
      <c r="H61" s="193" t="s">
        <v>179</v>
      </c>
      <c r="I61" s="194" t="s">
        <v>74</v>
      </c>
      <c r="J61" s="227" t="s">
        <v>182</v>
      </c>
      <c r="K61" s="239" t="s">
        <v>187</v>
      </c>
      <c r="L61" s="194" t="s">
        <v>174</v>
      </c>
      <c r="M61" s="194" t="s">
        <v>135</v>
      </c>
      <c r="N61" s="194" t="s">
        <v>115</v>
      </c>
      <c r="O61" s="190" t="s">
        <v>118</v>
      </c>
      <c r="P61" s="194" t="s">
        <v>112</v>
      </c>
      <c r="Q61" s="194" t="s">
        <v>117</v>
      </c>
      <c r="R61" s="194"/>
      <c r="S61" s="195" t="s">
        <v>107</v>
      </c>
      <c r="U61" s="66" t="s">
        <v>182</v>
      </c>
      <c r="V61" s="143" t="str">
        <f t="shared" si="2"/>
        <v>Directeur a.i. CIT-S</v>
      </c>
    </row>
    <row r="62" spans="1:22" ht="27" thickTop="1" thickBot="1" x14ac:dyDescent="0.25">
      <c r="A62" s="212">
        <v>2</v>
      </c>
      <c r="B62" s="122" t="s">
        <v>42</v>
      </c>
      <c r="C62" s="156" t="s">
        <v>47</v>
      </c>
      <c r="D62" s="157">
        <v>100000</v>
      </c>
      <c r="E62" s="161">
        <v>250000</v>
      </c>
      <c r="F62" s="146" t="b">
        <f t="shared" si="3"/>
        <v>0</v>
      </c>
      <c r="G62" s="179" t="str">
        <f t="shared" si="1"/>
        <v>2/Fournitures/I/FAUX</v>
      </c>
      <c r="H62" s="162" t="s">
        <v>105</v>
      </c>
      <c r="I62" s="158" t="s">
        <v>74</v>
      </c>
      <c r="J62" s="226" t="s">
        <v>182</v>
      </c>
      <c r="K62" s="136" t="s">
        <v>174</v>
      </c>
      <c r="L62" s="219" t="s">
        <v>135</v>
      </c>
      <c r="M62" s="137" t="s">
        <v>135</v>
      </c>
      <c r="N62" s="159" t="s">
        <v>189</v>
      </c>
      <c r="O62" s="159" t="s">
        <v>189</v>
      </c>
      <c r="P62" s="122" t="s">
        <v>97</v>
      </c>
      <c r="Q62" s="159" t="s">
        <v>191</v>
      </c>
      <c r="R62" s="122"/>
      <c r="S62" s="122" t="s">
        <v>58</v>
      </c>
      <c r="U62" s="66" t="s">
        <v>182</v>
      </c>
      <c r="V62" s="143" t="str">
        <f t="shared" si="2"/>
        <v>Directeur a.i. CIT-S</v>
      </c>
    </row>
    <row r="63" spans="1:22" ht="27" thickTop="1" thickBot="1" x14ac:dyDescent="0.25">
      <c r="A63" s="212">
        <v>2</v>
      </c>
      <c r="B63" s="122" t="s">
        <v>42</v>
      </c>
      <c r="C63" s="156" t="s">
        <v>47</v>
      </c>
      <c r="D63" s="160">
        <v>250000</v>
      </c>
      <c r="E63" s="161">
        <v>500000</v>
      </c>
      <c r="F63" s="146" t="b">
        <f t="shared" si="3"/>
        <v>0</v>
      </c>
      <c r="G63" s="179" t="str">
        <f t="shared" si="1"/>
        <v>2/Fournitures/I/FAUX</v>
      </c>
      <c r="H63" s="162" t="s">
        <v>105</v>
      </c>
      <c r="I63" s="158" t="s">
        <v>74</v>
      </c>
      <c r="J63" s="226" t="s">
        <v>182</v>
      </c>
      <c r="K63" s="238" t="s">
        <v>187</v>
      </c>
      <c r="L63" s="137" t="s">
        <v>174</v>
      </c>
      <c r="M63" s="137" t="s">
        <v>135</v>
      </c>
      <c r="N63" s="122" t="s">
        <v>115</v>
      </c>
      <c r="O63" s="122" t="s">
        <v>116</v>
      </c>
      <c r="P63" s="159" t="s">
        <v>188</v>
      </c>
      <c r="Q63" s="122" t="s">
        <v>117</v>
      </c>
      <c r="R63" s="122"/>
      <c r="S63" s="122" t="s">
        <v>58</v>
      </c>
      <c r="U63" s="66" t="s">
        <v>182</v>
      </c>
      <c r="V63" s="143" t="str">
        <f t="shared" si="2"/>
        <v>Directeur a.i. CIT-S</v>
      </c>
    </row>
    <row r="64" spans="1:22" ht="38.25" customHeight="1" thickTop="1" thickBot="1" x14ac:dyDescent="0.25">
      <c r="A64" s="213">
        <v>2</v>
      </c>
      <c r="B64" s="190" t="s">
        <v>42</v>
      </c>
      <c r="C64" s="196" t="s">
        <v>47</v>
      </c>
      <c r="D64" s="192">
        <v>500000</v>
      </c>
      <c r="E64" s="177">
        <v>100000000000</v>
      </c>
      <c r="F64" s="178" t="b">
        <f t="shared" si="3"/>
        <v>0</v>
      </c>
      <c r="G64" s="179" t="str">
        <f t="shared" si="1"/>
        <v>2/Fournitures/I/FAUX</v>
      </c>
      <c r="H64" s="197" t="s">
        <v>105</v>
      </c>
      <c r="I64" s="194" t="s">
        <v>74</v>
      </c>
      <c r="J64" s="227" t="s">
        <v>182</v>
      </c>
      <c r="K64" s="239" t="s">
        <v>187</v>
      </c>
      <c r="L64" s="194" t="s">
        <v>174</v>
      </c>
      <c r="M64" s="194" t="s">
        <v>135</v>
      </c>
      <c r="N64" s="194" t="s">
        <v>115</v>
      </c>
      <c r="O64" s="190" t="s">
        <v>118</v>
      </c>
      <c r="P64" s="194" t="s">
        <v>112</v>
      </c>
      <c r="Q64" s="194" t="s">
        <v>117</v>
      </c>
      <c r="R64" s="194"/>
      <c r="S64" s="195" t="s">
        <v>107</v>
      </c>
      <c r="U64" s="66" t="s">
        <v>182</v>
      </c>
      <c r="V64" s="143" t="str">
        <f t="shared" si="2"/>
        <v>Directeur a.i. CIT-S</v>
      </c>
    </row>
    <row r="65" spans="1:22" ht="26.25" thickTop="1" x14ac:dyDescent="0.2">
      <c r="A65" s="210">
        <v>3</v>
      </c>
      <c r="B65" s="163" t="s">
        <v>40</v>
      </c>
      <c r="C65" s="164" t="s">
        <v>45</v>
      </c>
      <c r="D65" s="165">
        <v>20000</v>
      </c>
      <c r="E65" s="166">
        <v>100000</v>
      </c>
      <c r="F65" s="146" t="b">
        <f t="shared" si="3"/>
        <v>0</v>
      </c>
      <c r="G65" s="147" t="str">
        <f>A65&amp;"/"&amp;B65&amp;"/"&amp;C65&amp;"/"&amp;F65</f>
        <v>3/Construction/F/FAUX</v>
      </c>
      <c r="H65" s="169" t="s">
        <v>46</v>
      </c>
      <c r="I65" s="169" t="s">
        <v>74</v>
      </c>
      <c r="J65" s="219" t="s">
        <v>176</v>
      </c>
      <c r="K65" s="232" t="s">
        <v>173</v>
      </c>
      <c r="L65" s="170" t="s">
        <v>175</v>
      </c>
      <c r="M65" s="163" t="s">
        <v>135</v>
      </c>
      <c r="N65" s="170" t="s">
        <v>183</v>
      </c>
      <c r="O65" s="170" t="s">
        <v>185</v>
      </c>
      <c r="P65" s="170" t="s">
        <v>149</v>
      </c>
      <c r="Q65" s="170" t="s">
        <v>186</v>
      </c>
      <c r="R65" s="170"/>
      <c r="S65" s="163" t="s">
        <v>58</v>
      </c>
      <c r="U65" s="66" t="s">
        <v>135</v>
      </c>
      <c r="V65" s="143" t="str">
        <f t="shared" si="2"/>
        <v/>
      </c>
    </row>
    <row r="66" spans="1:22" ht="25.5" x14ac:dyDescent="0.2">
      <c r="A66" s="210">
        <v>3</v>
      </c>
      <c r="B66" s="163" t="s">
        <v>40</v>
      </c>
      <c r="C66" s="164" t="s">
        <v>45</v>
      </c>
      <c r="D66" s="165">
        <v>100000</v>
      </c>
      <c r="E66" s="171">
        <v>500000</v>
      </c>
      <c r="F66" s="146" t="b">
        <f t="shared" si="3"/>
        <v>0</v>
      </c>
      <c r="G66" s="147" t="str">
        <f t="shared" ref="G66:G84" si="4">A66&amp;"/"&amp;B66&amp;"/"&amp;C66&amp;"/"&amp;F66</f>
        <v>3/Construction/F/FAUX</v>
      </c>
      <c r="H66" s="169" t="s">
        <v>46</v>
      </c>
      <c r="I66" s="169" t="s">
        <v>74</v>
      </c>
      <c r="J66" s="219" t="s">
        <v>176</v>
      </c>
      <c r="K66" s="232" t="s">
        <v>182</v>
      </c>
      <c r="L66" s="170" t="s">
        <v>174</v>
      </c>
      <c r="M66" s="170" t="s">
        <v>135</v>
      </c>
      <c r="N66" s="170" t="s">
        <v>189</v>
      </c>
      <c r="O66" s="170" t="s">
        <v>189</v>
      </c>
      <c r="P66" s="170" t="s">
        <v>97</v>
      </c>
      <c r="Q66" s="170" t="s">
        <v>191</v>
      </c>
      <c r="R66" s="170"/>
      <c r="S66" s="163" t="s">
        <v>58</v>
      </c>
      <c r="U66" s="66" t="s">
        <v>135</v>
      </c>
      <c r="V66" s="143" t="str">
        <f t="shared" si="2"/>
        <v/>
      </c>
    </row>
    <row r="67" spans="1:22" ht="26.25" thickBot="1" x14ac:dyDescent="0.25">
      <c r="A67" s="210">
        <v>3</v>
      </c>
      <c r="B67" s="163" t="s">
        <v>40</v>
      </c>
      <c r="C67" s="164" t="s">
        <v>45</v>
      </c>
      <c r="D67" s="166">
        <v>500000</v>
      </c>
      <c r="E67" s="166">
        <v>2000000</v>
      </c>
      <c r="F67" s="146" t="b">
        <f t="shared" si="3"/>
        <v>0</v>
      </c>
      <c r="G67" s="147" t="str">
        <f t="shared" si="4"/>
        <v>3/Construction/F/FAUX</v>
      </c>
      <c r="H67" s="169" t="s">
        <v>46</v>
      </c>
      <c r="I67" s="170" t="s">
        <v>74</v>
      </c>
      <c r="J67" s="220" t="s">
        <v>182</v>
      </c>
      <c r="K67" s="232" t="s">
        <v>187</v>
      </c>
      <c r="L67" s="170" t="s">
        <v>174</v>
      </c>
      <c r="M67" s="170" t="s">
        <v>135</v>
      </c>
      <c r="N67" s="170" t="s">
        <v>115</v>
      </c>
      <c r="O67" s="170" t="s">
        <v>116</v>
      </c>
      <c r="P67" s="170" t="s">
        <v>188</v>
      </c>
      <c r="Q67" s="170" t="s">
        <v>117</v>
      </c>
      <c r="R67" s="170"/>
      <c r="S67" s="163" t="s">
        <v>58</v>
      </c>
      <c r="U67" s="66" t="s">
        <v>182</v>
      </c>
      <c r="V67" s="143" t="str">
        <f t="shared" si="2"/>
        <v>Directeur a.i. CIT-S</v>
      </c>
    </row>
    <row r="68" spans="1:22" ht="39" customHeight="1" thickBot="1" x14ac:dyDescent="0.25">
      <c r="A68" s="211">
        <v>3</v>
      </c>
      <c r="B68" s="198" t="s">
        <v>40</v>
      </c>
      <c r="C68" s="199" t="s">
        <v>45</v>
      </c>
      <c r="D68" s="200">
        <v>2000000</v>
      </c>
      <c r="E68" s="177">
        <v>100000000000</v>
      </c>
      <c r="F68" s="178" t="b">
        <f t="shared" si="3"/>
        <v>0</v>
      </c>
      <c r="G68" s="147" t="str">
        <f t="shared" si="4"/>
        <v>3/Construction/F/FAUX</v>
      </c>
      <c r="H68" s="202" t="s">
        <v>46</v>
      </c>
      <c r="I68" s="203" t="s">
        <v>74</v>
      </c>
      <c r="J68" s="228" t="s">
        <v>182</v>
      </c>
      <c r="K68" s="233" t="s">
        <v>187</v>
      </c>
      <c r="L68" s="203" t="s">
        <v>174</v>
      </c>
      <c r="M68" s="203" t="s">
        <v>135</v>
      </c>
      <c r="N68" s="203" t="s">
        <v>115</v>
      </c>
      <c r="O68" s="203" t="s">
        <v>118</v>
      </c>
      <c r="P68" s="203" t="s">
        <v>112</v>
      </c>
      <c r="Q68" s="203" t="s">
        <v>117</v>
      </c>
      <c r="R68" s="203"/>
      <c r="S68" s="198" t="s">
        <v>104</v>
      </c>
      <c r="U68" s="66" t="s">
        <v>182</v>
      </c>
      <c r="V68" s="143" t="str">
        <f t="shared" si="2"/>
        <v>Directeur a.i. CIT-S</v>
      </c>
    </row>
    <row r="69" spans="1:22" ht="26.25" thickTop="1" x14ac:dyDescent="0.2">
      <c r="A69" s="210">
        <v>3</v>
      </c>
      <c r="B69" s="163" t="s">
        <v>40</v>
      </c>
      <c r="C69" s="164" t="s">
        <v>47</v>
      </c>
      <c r="D69" s="165">
        <v>20000</v>
      </c>
      <c r="E69" s="166">
        <v>100000</v>
      </c>
      <c r="F69" s="146" t="b">
        <f t="shared" si="3"/>
        <v>0</v>
      </c>
      <c r="G69" s="147" t="str">
        <f t="shared" si="4"/>
        <v>3/Construction/I/FAUX</v>
      </c>
      <c r="H69" s="169" t="s">
        <v>46</v>
      </c>
      <c r="I69" s="169" t="s">
        <v>74</v>
      </c>
      <c r="J69" s="219" t="s">
        <v>176</v>
      </c>
      <c r="K69" s="232" t="s">
        <v>173</v>
      </c>
      <c r="L69" s="172" t="s">
        <v>175</v>
      </c>
      <c r="M69" s="163" t="s">
        <v>135</v>
      </c>
      <c r="N69" s="170" t="s">
        <v>183</v>
      </c>
      <c r="O69" s="170" t="s">
        <v>185</v>
      </c>
      <c r="P69" s="170" t="s">
        <v>108</v>
      </c>
      <c r="Q69" s="170" t="s">
        <v>186</v>
      </c>
      <c r="R69" s="170"/>
      <c r="S69" s="163" t="s">
        <v>58</v>
      </c>
      <c r="U69" s="66"/>
      <c r="V69" s="143" t="str">
        <f t="shared" si="2"/>
        <v/>
      </c>
    </row>
    <row r="70" spans="1:22" ht="25.5" x14ac:dyDescent="0.2">
      <c r="A70" s="210">
        <v>3</v>
      </c>
      <c r="B70" s="163" t="s">
        <v>40</v>
      </c>
      <c r="C70" s="164" t="s">
        <v>47</v>
      </c>
      <c r="D70" s="165">
        <v>100000</v>
      </c>
      <c r="E70" s="171">
        <v>500000</v>
      </c>
      <c r="F70" s="146" t="b">
        <f t="shared" si="3"/>
        <v>0</v>
      </c>
      <c r="G70" s="147" t="str">
        <f t="shared" si="4"/>
        <v>3/Construction/I/FAUX</v>
      </c>
      <c r="H70" s="169" t="s">
        <v>46</v>
      </c>
      <c r="I70" s="169" t="s">
        <v>74</v>
      </c>
      <c r="J70" s="220" t="s">
        <v>176</v>
      </c>
      <c r="K70" s="232" t="s">
        <v>182</v>
      </c>
      <c r="L70" s="170" t="s">
        <v>174</v>
      </c>
      <c r="M70" s="170" t="s">
        <v>135</v>
      </c>
      <c r="N70" s="170" t="s">
        <v>189</v>
      </c>
      <c r="O70" s="170" t="s">
        <v>189</v>
      </c>
      <c r="P70" s="163" t="s">
        <v>97</v>
      </c>
      <c r="Q70" s="170" t="s">
        <v>191</v>
      </c>
      <c r="R70" s="170"/>
      <c r="S70" s="163" t="s">
        <v>58</v>
      </c>
      <c r="U70" s="66"/>
      <c r="V70" s="143" t="str">
        <f t="shared" ref="V70:V104" si="5">TRIM(U70)</f>
        <v/>
      </c>
    </row>
    <row r="71" spans="1:22" ht="26.25" thickBot="1" x14ac:dyDescent="0.25">
      <c r="A71" s="210">
        <v>3</v>
      </c>
      <c r="B71" s="163" t="s">
        <v>40</v>
      </c>
      <c r="C71" s="164" t="s">
        <v>47</v>
      </c>
      <c r="D71" s="166">
        <v>500000</v>
      </c>
      <c r="E71" s="166">
        <v>2000000</v>
      </c>
      <c r="F71" s="146" t="b">
        <f t="shared" si="3"/>
        <v>0</v>
      </c>
      <c r="G71" s="147" t="str">
        <f t="shared" si="4"/>
        <v>3/Construction/I/FAUX</v>
      </c>
      <c r="H71" s="172" t="s">
        <v>46</v>
      </c>
      <c r="I71" s="170" t="s">
        <v>74</v>
      </c>
      <c r="J71" s="220" t="s">
        <v>182</v>
      </c>
      <c r="K71" s="232" t="s">
        <v>187</v>
      </c>
      <c r="L71" s="170" t="s">
        <v>174</v>
      </c>
      <c r="M71" s="170" t="s">
        <v>135</v>
      </c>
      <c r="N71" s="170" t="s">
        <v>115</v>
      </c>
      <c r="O71" s="170" t="s">
        <v>116</v>
      </c>
      <c r="P71" s="170" t="s">
        <v>188</v>
      </c>
      <c r="Q71" s="170" t="s">
        <v>117</v>
      </c>
      <c r="R71" s="170"/>
      <c r="S71" s="163" t="s">
        <v>58</v>
      </c>
      <c r="U71" s="66" t="s">
        <v>182</v>
      </c>
      <c r="V71" s="143" t="str">
        <f t="shared" si="5"/>
        <v>Directeur a.i. CIT-S</v>
      </c>
    </row>
    <row r="72" spans="1:22" ht="36" customHeight="1" thickBot="1" x14ac:dyDescent="0.25">
      <c r="A72" s="211">
        <v>3</v>
      </c>
      <c r="B72" s="198" t="s">
        <v>40</v>
      </c>
      <c r="C72" s="204" t="s">
        <v>47</v>
      </c>
      <c r="D72" s="200">
        <v>2000000</v>
      </c>
      <c r="E72" s="177">
        <v>100000000000</v>
      </c>
      <c r="F72" s="178" t="b">
        <f t="shared" si="3"/>
        <v>0</v>
      </c>
      <c r="G72" s="147" t="str">
        <f t="shared" si="4"/>
        <v>3/Construction/I/FAUX</v>
      </c>
      <c r="H72" s="205" t="s">
        <v>46</v>
      </c>
      <c r="I72" s="203" t="s">
        <v>74</v>
      </c>
      <c r="J72" s="228" t="s">
        <v>182</v>
      </c>
      <c r="K72" s="233" t="s">
        <v>187</v>
      </c>
      <c r="L72" s="203" t="s">
        <v>174</v>
      </c>
      <c r="M72" s="203" t="s">
        <v>135</v>
      </c>
      <c r="N72" s="203" t="s">
        <v>115</v>
      </c>
      <c r="O72" s="203" t="s">
        <v>118</v>
      </c>
      <c r="P72" s="203" t="s">
        <v>112</v>
      </c>
      <c r="Q72" s="203" t="s">
        <v>117</v>
      </c>
      <c r="R72" s="203"/>
      <c r="S72" s="207" t="s">
        <v>107</v>
      </c>
      <c r="U72" s="66" t="s">
        <v>182</v>
      </c>
      <c r="V72" s="143" t="str">
        <f t="shared" si="5"/>
        <v>Directeur a.i. CIT-S</v>
      </c>
    </row>
    <row r="73" spans="1:22" ht="26.25" thickTop="1" x14ac:dyDescent="0.2">
      <c r="A73" s="210">
        <v>3</v>
      </c>
      <c r="B73" s="121" t="s">
        <v>41</v>
      </c>
      <c r="C73" s="148" t="s">
        <v>45</v>
      </c>
      <c r="D73" s="149">
        <v>100000</v>
      </c>
      <c r="E73" s="149">
        <v>250000</v>
      </c>
      <c r="F73" s="146" t="b">
        <f t="shared" si="3"/>
        <v>0</v>
      </c>
      <c r="G73" s="147" t="str">
        <f t="shared" si="4"/>
        <v>3/Services/F/FAUX</v>
      </c>
      <c r="H73" s="152" t="s">
        <v>46</v>
      </c>
      <c r="I73" s="151" t="s">
        <v>74</v>
      </c>
      <c r="J73" s="225" t="s">
        <v>176</v>
      </c>
      <c r="K73" s="236" t="s">
        <v>182</v>
      </c>
      <c r="L73" s="136" t="s">
        <v>174</v>
      </c>
      <c r="M73" s="136" t="s">
        <v>135</v>
      </c>
      <c r="N73" s="151" t="s">
        <v>189</v>
      </c>
      <c r="O73" s="151" t="s">
        <v>189</v>
      </c>
      <c r="P73" s="121" t="s">
        <v>97</v>
      </c>
      <c r="Q73" s="151" t="s">
        <v>191</v>
      </c>
      <c r="R73" s="121"/>
      <c r="S73" s="121" t="s">
        <v>58</v>
      </c>
      <c r="U73" s="66"/>
      <c r="V73" s="143" t="str">
        <f t="shared" si="5"/>
        <v/>
      </c>
    </row>
    <row r="74" spans="1:22" ht="26.25" thickBot="1" x14ac:dyDescent="0.25">
      <c r="A74" s="210">
        <v>3</v>
      </c>
      <c r="B74" s="151" t="s">
        <v>41</v>
      </c>
      <c r="C74" s="148" t="s">
        <v>45</v>
      </c>
      <c r="D74" s="154">
        <v>250000</v>
      </c>
      <c r="E74" s="154">
        <v>500000</v>
      </c>
      <c r="F74" s="146" t="b">
        <f t="shared" si="3"/>
        <v>0</v>
      </c>
      <c r="G74" s="147" t="str">
        <f t="shared" si="4"/>
        <v>3/Services/F/FAUX</v>
      </c>
      <c r="H74" s="152" t="s">
        <v>46</v>
      </c>
      <c r="I74" s="151" t="s">
        <v>74</v>
      </c>
      <c r="J74" s="229" t="s">
        <v>182</v>
      </c>
      <c r="K74" s="236" t="s">
        <v>187</v>
      </c>
      <c r="L74" s="136" t="s">
        <v>174</v>
      </c>
      <c r="M74" s="136" t="s">
        <v>135</v>
      </c>
      <c r="N74" s="121" t="s">
        <v>115</v>
      </c>
      <c r="O74" s="121" t="s">
        <v>116</v>
      </c>
      <c r="P74" s="151" t="s">
        <v>188</v>
      </c>
      <c r="Q74" s="121" t="s">
        <v>117</v>
      </c>
      <c r="R74" s="121"/>
      <c r="S74" s="121" t="s">
        <v>58</v>
      </c>
      <c r="U74" s="66" t="s">
        <v>182</v>
      </c>
      <c r="V74" s="143" t="str">
        <f t="shared" si="5"/>
        <v>Directeur a.i. CIT-S</v>
      </c>
    </row>
    <row r="75" spans="1:22" ht="33" customHeight="1" thickBot="1" x14ac:dyDescent="0.25">
      <c r="A75" s="211">
        <v>3</v>
      </c>
      <c r="B75" s="181" t="s">
        <v>41</v>
      </c>
      <c r="C75" s="182" t="s">
        <v>45</v>
      </c>
      <c r="D75" s="183">
        <v>500000</v>
      </c>
      <c r="E75" s="177">
        <v>100000000000</v>
      </c>
      <c r="F75" s="178" t="b">
        <f t="shared" si="3"/>
        <v>0</v>
      </c>
      <c r="G75" s="147" t="str">
        <f t="shared" si="4"/>
        <v>3/Services/F/FAUX</v>
      </c>
      <c r="H75" s="186" t="s">
        <v>46</v>
      </c>
      <c r="I75" s="181" t="s">
        <v>74</v>
      </c>
      <c r="J75" s="230" t="s">
        <v>182</v>
      </c>
      <c r="K75" s="240" t="s">
        <v>187</v>
      </c>
      <c r="L75" s="185" t="s">
        <v>174</v>
      </c>
      <c r="M75" s="185" t="s">
        <v>135</v>
      </c>
      <c r="N75" s="181" t="s">
        <v>115</v>
      </c>
      <c r="O75" s="181" t="s">
        <v>118</v>
      </c>
      <c r="P75" s="188" t="s">
        <v>112</v>
      </c>
      <c r="Q75" s="188" t="s">
        <v>117</v>
      </c>
      <c r="R75" s="188"/>
      <c r="S75" s="188" t="s">
        <v>107</v>
      </c>
      <c r="U75" s="66" t="s">
        <v>182</v>
      </c>
      <c r="V75" s="143" t="str">
        <f t="shared" si="5"/>
        <v>Directeur a.i. CIT-S</v>
      </c>
    </row>
    <row r="76" spans="1:22" ht="26.25" thickTop="1" x14ac:dyDescent="0.2">
      <c r="A76" s="210">
        <v>3</v>
      </c>
      <c r="B76" s="121" t="s">
        <v>41</v>
      </c>
      <c r="C76" s="148" t="s">
        <v>47</v>
      </c>
      <c r="D76" s="149">
        <v>100000</v>
      </c>
      <c r="E76" s="149">
        <v>250000</v>
      </c>
      <c r="F76" s="146" t="b">
        <f t="shared" si="3"/>
        <v>0</v>
      </c>
      <c r="G76" s="147" t="str">
        <f t="shared" si="4"/>
        <v>3/Services/I/FAUX</v>
      </c>
      <c r="H76" s="152" t="s">
        <v>46</v>
      </c>
      <c r="I76" s="151" t="s">
        <v>74</v>
      </c>
      <c r="J76" s="225" t="s">
        <v>176</v>
      </c>
      <c r="K76" s="236" t="s">
        <v>182</v>
      </c>
      <c r="L76" s="136" t="s">
        <v>174</v>
      </c>
      <c r="M76" s="136" t="s">
        <v>135</v>
      </c>
      <c r="N76" s="151" t="s">
        <v>189</v>
      </c>
      <c r="O76" s="151" t="s">
        <v>189</v>
      </c>
      <c r="P76" s="121" t="s">
        <v>97</v>
      </c>
      <c r="Q76" s="151" t="s">
        <v>191</v>
      </c>
      <c r="R76" s="121"/>
      <c r="S76" s="121" t="s">
        <v>58</v>
      </c>
      <c r="U76" s="66"/>
      <c r="V76" s="143" t="str">
        <f t="shared" si="5"/>
        <v/>
      </c>
    </row>
    <row r="77" spans="1:22" ht="26.25" thickBot="1" x14ac:dyDescent="0.25">
      <c r="A77" s="210">
        <v>3</v>
      </c>
      <c r="B77" s="121" t="s">
        <v>41</v>
      </c>
      <c r="C77" s="148" t="s">
        <v>47</v>
      </c>
      <c r="D77" s="154">
        <v>250000</v>
      </c>
      <c r="E77" s="154">
        <v>500000</v>
      </c>
      <c r="F77" s="146" t="b">
        <f t="shared" si="3"/>
        <v>0</v>
      </c>
      <c r="G77" s="147" t="str">
        <f t="shared" si="4"/>
        <v>3/Services/I/FAUX</v>
      </c>
      <c r="H77" s="152" t="s">
        <v>46</v>
      </c>
      <c r="I77" s="151" t="s">
        <v>74</v>
      </c>
      <c r="J77" s="229" t="s">
        <v>182</v>
      </c>
      <c r="K77" s="236" t="s">
        <v>187</v>
      </c>
      <c r="L77" s="136" t="s">
        <v>174</v>
      </c>
      <c r="M77" s="136" t="s">
        <v>135</v>
      </c>
      <c r="N77" s="121" t="s">
        <v>115</v>
      </c>
      <c r="O77" s="121" t="s">
        <v>116</v>
      </c>
      <c r="P77" s="151" t="s">
        <v>188</v>
      </c>
      <c r="Q77" s="121" t="s">
        <v>117</v>
      </c>
      <c r="R77" s="121"/>
      <c r="S77" s="121" t="s">
        <v>58</v>
      </c>
      <c r="U77" s="66" t="s">
        <v>182</v>
      </c>
      <c r="V77" s="143" t="str">
        <f t="shared" si="5"/>
        <v>Directeur a.i. CIT-S</v>
      </c>
    </row>
    <row r="78" spans="1:22" ht="51.75" thickBot="1" x14ac:dyDescent="0.25">
      <c r="A78" s="211">
        <v>3</v>
      </c>
      <c r="B78" s="181" t="s">
        <v>41</v>
      </c>
      <c r="C78" s="189" t="s">
        <v>47</v>
      </c>
      <c r="D78" s="183">
        <v>500000</v>
      </c>
      <c r="E78" s="177">
        <v>100000000000</v>
      </c>
      <c r="F78" s="178" t="b">
        <f t="shared" si="3"/>
        <v>0</v>
      </c>
      <c r="G78" s="147" t="str">
        <f t="shared" si="4"/>
        <v>3/Services/I/FAUX</v>
      </c>
      <c r="H78" s="186" t="s">
        <v>46</v>
      </c>
      <c r="I78" s="181" t="s">
        <v>74</v>
      </c>
      <c r="J78" s="230" t="s">
        <v>182</v>
      </c>
      <c r="K78" s="240" t="s">
        <v>187</v>
      </c>
      <c r="L78" s="185" t="s">
        <v>174</v>
      </c>
      <c r="M78" s="185" t="s">
        <v>135</v>
      </c>
      <c r="N78" s="181" t="s">
        <v>115</v>
      </c>
      <c r="O78" s="181" t="s">
        <v>118</v>
      </c>
      <c r="P78" s="188" t="s">
        <v>112</v>
      </c>
      <c r="Q78" s="188" t="s">
        <v>117</v>
      </c>
      <c r="R78" s="188"/>
      <c r="S78" s="188" t="s">
        <v>107</v>
      </c>
      <c r="U78" s="66" t="s">
        <v>182</v>
      </c>
      <c r="V78" s="143" t="str">
        <f t="shared" si="5"/>
        <v>Directeur a.i. CIT-S</v>
      </c>
    </row>
    <row r="79" spans="1:22" ht="26.25" thickTop="1" x14ac:dyDescent="0.2">
      <c r="A79" s="210">
        <v>3</v>
      </c>
      <c r="B79" s="122" t="s">
        <v>42</v>
      </c>
      <c r="C79" s="156" t="s">
        <v>45</v>
      </c>
      <c r="D79" s="157">
        <v>100000</v>
      </c>
      <c r="E79" s="161">
        <v>250000</v>
      </c>
      <c r="F79" s="146" t="b">
        <f t="shared" si="3"/>
        <v>0</v>
      </c>
      <c r="G79" s="147" t="str">
        <f t="shared" si="4"/>
        <v>3/Fournitures/F/FAUX</v>
      </c>
      <c r="H79" s="158" t="s">
        <v>46</v>
      </c>
      <c r="I79" s="158" t="s">
        <v>74</v>
      </c>
      <c r="J79" s="226" t="s">
        <v>176</v>
      </c>
      <c r="K79" s="237" t="s">
        <v>182</v>
      </c>
      <c r="L79" s="309" t="s">
        <v>174</v>
      </c>
      <c r="M79" s="159" t="s">
        <v>135</v>
      </c>
      <c r="N79" s="159" t="s">
        <v>189</v>
      </c>
      <c r="O79" s="159" t="s">
        <v>189</v>
      </c>
      <c r="P79" s="159" t="s">
        <v>97</v>
      </c>
      <c r="Q79" s="159" t="s">
        <v>191</v>
      </c>
      <c r="R79" s="122"/>
      <c r="S79" s="122" t="s">
        <v>58</v>
      </c>
      <c r="U79" s="66"/>
      <c r="V79" s="143" t="str">
        <f t="shared" si="5"/>
        <v/>
      </c>
    </row>
    <row r="80" spans="1:22" ht="26.25" thickBot="1" x14ac:dyDescent="0.25">
      <c r="A80" s="210">
        <v>3</v>
      </c>
      <c r="B80" s="159" t="s">
        <v>42</v>
      </c>
      <c r="C80" s="156" t="s">
        <v>45</v>
      </c>
      <c r="D80" s="160">
        <v>250000</v>
      </c>
      <c r="E80" s="161">
        <v>500000</v>
      </c>
      <c r="F80" s="146" t="b">
        <f t="shared" si="3"/>
        <v>0</v>
      </c>
      <c r="G80" s="147" t="str">
        <f t="shared" si="4"/>
        <v>3/Fournitures/F/FAUX</v>
      </c>
      <c r="H80" s="158" t="s">
        <v>46</v>
      </c>
      <c r="I80" s="158" t="s">
        <v>74</v>
      </c>
      <c r="J80" s="226" t="s">
        <v>182</v>
      </c>
      <c r="K80" s="238" t="s">
        <v>187</v>
      </c>
      <c r="L80" s="137" t="s">
        <v>174</v>
      </c>
      <c r="M80" s="159" t="s">
        <v>135</v>
      </c>
      <c r="N80" s="122" t="s">
        <v>115</v>
      </c>
      <c r="O80" s="122" t="s">
        <v>116</v>
      </c>
      <c r="P80" s="159" t="s">
        <v>188</v>
      </c>
      <c r="Q80" s="122" t="s">
        <v>117</v>
      </c>
      <c r="R80" s="122"/>
      <c r="S80" s="122" t="s">
        <v>58</v>
      </c>
      <c r="U80" s="66" t="s">
        <v>182</v>
      </c>
      <c r="V80" s="143" t="str">
        <f t="shared" si="5"/>
        <v>Directeur a.i. CIT-S</v>
      </c>
    </row>
    <row r="81" spans="1:22" ht="51.75" thickBot="1" x14ac:dyDescent="0.25">
      <c r="A81" s="211">
        <v>3</v>
      </c>
      <c r="B81" s="190" t="s">
        <v>42</v>
      </c>
      <c r="C81" s="191" t="s">
        <v>45</v>
      </c>
      <c r="D81" s="192">
        <v>500000</v>
      </c>
      <c r="E81" s="177">
        <v>100000000000</v>
      </c>
      <c r="F81" s="178" t="b">
        <f t="shared" si="3"/>
        <v>0</v>
      </c>
      <c r="G81" s="147" t="str">
        <f t="shared" si="4"/>
        <v>3/Fournitures/F/FAUX</v>
      </c>
      <c r="H81" s="193" t="s">
        <v>46</v>
      </c>
      <c r="I81" s="194" t="s">
        <v>74</v>
      </c>
      <c r="J81" s="227" t="s">
        <v>182</v>
      </c>
      <c r="K81" s="239" t="s">
        <v>187</v>
      </c>
      <c r="L81" s="194" t="s">
        <v>174</v>
      </c>
      <c r="M81" s="194" t="s">
        <v>135</v>
      </c>
      <c r="N81" s="194" t="s">
        <v>115</v>
      </c>
      <c r="O81" s="190" t="s">
        <v>118</v>
      </c>
      <c r="P81" s="194" t="s">
        <v>112</v>
      </c>
      <c r="Q81" s="194" t="s">
        <v>117</v>
      </c>
      <c r="R81" s="194"/>
      <c r="S81" s="195" t="s">
        <v>107</v>
      </c>
      <c r="U81" s="66" t="s">
        <v>182</v>
      </c>
      <c r="V81" s="143" t="str">
        <f t="shared" si="5"/>
        <v>Directeur a.i. CIT-S</v>
      </c>
    </row>
    <row r="82" spans="1:22" ht="26.25" thickTop="1" x14ac:dyDescent="0.2">
      <c r="A82" s="210">
        <v>3</v>
      </c>
      <c r="B82" s="122" t="s">
        <v>42</v>
      </c>
      <c r="C82" s="156" t="s">
        <v>47</v>
      </c>
      <c r="D82" s="157">
        <v>100000</v>
      </c>
      <c r="E82" s="161">
        <v>250000</v>
      </c>
      <c r="F82" s="146" t="b">
        <f t="shared" si="3"/>
        <v>0</v>
      </c>
      <c r="G82" s="147" t="str">
        <f t="shared" si="4"/>
        <v>3/Fournitures/I/FAUX</v>
      </c>
      <c r="H82" s="162" t="s">
        <v>46</v>
      </c>
      <c r="I82" s="158" t="s">
        <v>74</v>
      </c>
      <c r="J82" s="226" t="s">
        <v>176</v>
      </c>
      <c r="K82" s="238" t="s">
        <v>182</v>
      </c>
      <c r="L82" s="137" t="s">
        <v>174</v>
      </c>
      <c r="M82" s="137" t="s">
        <v>135</v>
      </c>
      <c r="N82" s="159" t="s">
        <v>189</v>
      </c>
      <c r="O82" s="159" t="s">
        <v>189</v>
      </c>
      <c r="P82" s="122" t="s">
        <v>97</v>
      </c>
      <c r="Q82" s="159" t="s">
        <v>191</v>
      </c>
      <c r="R82" s="122"/>
      <c r="S82" s="122" t="s">
        <v>58</v>
      </c>
      <c r="U82" s="66"/>
      <c r="V82" s="143" t="str">
        <f t="shared" si="5"/>
        <v/>
      </c>
    </row>
    <row r="83" spans="1:22" ht="26.25" thickBot="1" x14ac:dyDescent="0.25">
      <c r="A83" s="210">
        <v>3</v>
      </c>
      <c r="B83" s="122" t="s">
        <v>42</v>
      </c>
      <c r="C83" s="156" t="s">
        <v>47</v>
      </c>
      <c r="D83" s="160">
        <v>250000</v>
      </c>
      <c r="E83" s="161">
        <v>500000</v>
      </c>
      <c r="F83" s="146" t="b">
        <f t="shared" si="3"/>
        <v>0</v>
      </c>
      <c r="G83" s="147" t="str">
        <f t="shared" si="4"/>
        <v>3/Fournitures/I/FAUX</v>
      </c>
      <c r="H83" s="162" t="s">
        <v>46</v>
      </c>
      <c r="I83" s="158" t="s">
        <v>74</v>
      </c>
      <c r="J83" s="226" t="s">
        <v>182</v>
      </c>
      <c r="K83" s="238" t="s">
        <v>187</v>
      </c>
      <c r="L83" s="137" t="s">
        <v>174</v>
      </c>
      <c r="M83" s="137" t="s">
        <v>135</v>
      </c>
      <c r="N83" s="122" t="s">
        <v>115</v>
      </c>
      <c r="O83" s="122" t="s">
        <v>116</v>
      </c>
      <c r="P83" s="159" t="s">
        <v>188</v>
      </c>
      <c r="Q83" s="122" t="s">
        <v>117</v>
      </c>
      <c r="R83" s="122"/>
      <c r="S83" s="122" t="s">
        <v>58</v>
      </c>
      <c r="U83" s="66" t="s">
        <v>182</v>
      </c>
      <c r="V83" s="143" t="str">
        <f t="shared" si="5"/>
        <v>Directeur a.i. CIT-S</v>
      </c>
    </row>
    <row r="84" spans="1:22" ht="51.75" thickBot="1" x14ac:dyDescent="0.25">
      <c r="A84" s="211">
        <v>3</v>
      </c>
      <c r="B84" s="190" t="s">
        <v>42</v>
      </c>
      <c r="C84" s="196" t="s">
        <v>47</v>
      </c>
      <c r="D84" s="192">
        <v>500000</v>
      </c>
      <c r="E84" s="177">
        <v>100000000000</v>
      </c>
      <c r="F84" s="178" t="b">
        <f t="shared" si="3"/>
        <v>0</v>
      </c>
      <c r="G84" s="147" t="str">
        <f t="shared" si="4"/>
        <v>3/Fournitures/I/FAUX</v>
      </c>
      <c r="H84" s="197" t="s">
        <v>46</v>
      </c>
      <c r="I84" s="194" t="s">
        <v>74</v>
      </c>
      <c r="J84" s="227" t="s">
        <v>182</v>
      </c>
      <c r="K84" s="239" t="s">
        <v>187</v>
      </c>
      <c r="L84" s="194" t="s">
        <v>174</v>
      </c>
      <c r="M84" s="194" t="s">
        <v>135</v>
      </c>
      <c r="N84" s="194" t="s">
        <v>115</v>
      </c>
      <c r="O84" s="190" t="s">
        <v>118</v>
      </c>
      <c r="P84" s="194" t="s">
        <v>112</v>
      </c>
      <c r="Q84" s="194" t="s">
        <v>117</v>
      </c>
      <c r="R84" s="194"/>
      <c r="S84" s="195" t="s">
        <v>107</v>
      </c>
      <c r="U84" s="66" t="s">
        <v>182</v>
      </c>
      <c r="V84" s="143" t="str">
        <f t="shared" si="5"/>
        <v>Directeur a.i. CIT-S</v>
      </c>
    </row>
    <row r="85" spans="1:22" ht="26.25" thickTop="1" x14ac:dyDescent="0.2">
      <c r="A85" s="208">
        <v>4</v>
      </c>
      <c r="B85" s="163" t="s">
        <v>40</v>
      </c>
      <c r="C85" s="164" t="s">
        <v>45</v>
      </c>
      <c r="D85" s="165">
        <v>20000</v>
      </c>
      <c r="E85" s="166">
        <v>100000</v>
      </c>
      <c r="F85" s="167" t="b">
        <f t="shared" si="3"/>
        <v>0</v>
      </c>
      <c r="G85" s="168" t="str">
        <f>A85&amp;"/"&amp;B85&amp;"/"&amp;C85&amp;"/"&amp;F85</f>
        <v>4/Construction/F/FAUX</v>
      </c>
      <c r="H85" s="169" t="s">
        <v>46</v>
      </c>
      <c r="I85" s="170" t="s">
        <v>177</v>
      </c>
      <c r="J85" s="218" t="s">
        <v>74</v>
      </c>
      <c r="K85" s="232" t="s">
        <v>173</v>
      </c>
      <c r="L85" s="170" t="s">
        <v>175</v>
      </c>
      <c r="M85" s="163" t="s">
        <v>135</v>
      </c>
      <c r="N85" s="170" t="s">
        <v>184</v>
      </c>
      <c r="O85" s="170" t="s">
        <v>185</v>
      </c>
      <c r="P85" s="170" t="s">
        <v>108</v>
      </c>
      <c r="Q85" s="170" t="s">
        <v>186</v>
      </c>
      <c r="R85" s="170"/>
      <c r="S85" s="163" t="s">
        <v>58</v>
      </c>
      <c r="U85" s="66" t="s">
        <v>74</v>
      </c>
      <c r="V85" s="143" t="str">
        <f t="shared" si="5"/>
        <v>Chef-fe de projet</v>
      </c>
    </row>
    <row r="86" spans="1:22" ht="25.5" x14ac:dyDescent="0.2">
      <c r="A86" s="208">
        <v>4</v>
      </c>
      <c r="B86" s="163" t="s">
        <v>40</v>
      </c>
      <c r="C86" s="164" t="s">
        <v>45</v>
      </c>
      <c r="D86" s="165">
        <v>100000</v>
      </c>
      <c r="E86" s="171">
        <v>500000</v>
      </c>
      <c r="F86" s="167" t="b">
        <f t="shared" si="3"/>
        <v>0</v>
      </c>
      <c r="G86" s="168" t="str">
        <f t="shared" ref="G86:G104" si="6">A86&amp;"/"&amp;B86&amp;"/"&amp;C86&amp;"/"&amp;F86</f>
        <v>4/Construction/F/FAUX</v>
      </c>
      <c r="H86" s="169" t="s">
        <v>46</v>
      </c>
      <c r="I86" s="170" t="s">
        <v>177</v>
      </c>
      <c r="J86" s="220" t="s">
        <v>74</v>
      </c>
      <c r="K86" s="232" t="s">
        <v>182</v>
      </c>
      <c r="L86" s="170" t="s">
        <v>174</v>
      </c>
      <c r="M86" s="170" t="s">
        <v>135</v>
      </c>
      <c r="N86" s="170" t="s">
        <v>189</v>
      </c>
      <c r="O86" s="170" t="s">
        <v>189</v>
      </c>
      <c r="P86" s="170" t="s">
        <v>97</v>
      </c>
      <c r="Q86" s="170" t="s">
        <v>191</v>
      </c>
      <c r="R86" s="170"/>
      <c r="S86" s="163" t="s">
        <v>58</v>
      </c>
      <c r="U86" s="66" t="s">
        <v>74</v>
      </c>
      <c r="V86" s="143" t="str">
        <f t="shared" si="5"/>
        <v>Chef-fe de projet</v>
      </c>
    </row>
    <row r="87" spans="1:22" ht="26.25" thickBot="1" x14ac:dyDescent="0.25">
      <c r="A87" s="208">
        <v>4</v>
      </c>
      <c r="B87" s="163" t="s">
        <v>40</v>
      </c>
      <c r="C87" s="164" t="s">
        <v>45</v>
      </c>
      <c r="D87" s="166">
        <v>500000</v>
      </c>
      <c r="E87" s="166">
        <v>2000000</v>
      </c>
      <c r="F87" s="167" t="b">
        <f t="shared" si="3"/>
        <v>0</v>
      </c>
      <c r="G87" s="168" t="str">
        <f t="shared" si="6"/>
        <v>4/Construction/F/FAUX</v>
      </c>
      <c r="H87" s="169" t="s">
        <v>46</v>
      </c>
      <c r="I87" s="170" t="s">
        <v>177</v>
      </c>
      <c r="J87" s="218" t="s">
        <v>74</v>
      </c>
      <c r="K87" s="232" t="s">
        <v>187</v>
      </c>
      <c r="L87" s="170" t="s">
        <v>182</v>
      </c>
      <c r="M87" s="170" t="s">
        <v>174</v>
      </c>
      <c r="N87" s="170" t="s">
        <v>115</v>
      </c>
      <c r="O87" s="170" t="s">
        <v>116</v>
      </c>
      <c r="P87" s="170" t="s">
        <v>188</v>
      </c>
      <c r="Q87" s="170" t="s">
        <v>117</v>
      </c>
      <c r="R87" s="170"/>
      <c r="S87" s="163" t="s">
        <v>58</v>
      </c>
      <c r="U87" s="66" t="s">
        <v>74</v>
      </c>
      <c r="V87" s="143" t="str">
        <f t="shared" si="5"/>
        <v>Chef-fe de projet</v>
      </c>
    </row>
    <row r="88" spans="1:22" ht="41.25" customHeight="1" thickBot="1" x14ac:dyDescent="0.25">
      <c r="A88" s="209">
        <v>4</v>
      </c>
      <c r="B88" s="198" t="s">
        <v>40</v>
      </c>
      <c r="C88" s="199" t="s">
        <v>45</v>
      </c>
      <c r="D88" s="200">
        <v>2000000</v>
      </c>
      <c r="E88" s="177">
        <v>100000000000</v>
      </c>
      <c r="F88" s="201" t="b">
        <f t="shared" si="3"/>
        <v>0</v>
      </c>
      <c r="G88" s="168" t="str">
        <f t="shared" si="6"/>
        <v>4/Construction/F/FAUX</v>
      </c>
      <c r="H88" s="202" t="s">
        <v>46</v>
      </c>
      <c r="I88" s="203" t="s">
        <v>178</v>
      </c>
      <c r="J88" s="222" t="s">
        <v>74</v>
      </c>
      <c r="K88" s="233" t="s">
        <v>187</v>
      </c>
      <c r="L88" s="203" t="s">
        <v>182</v>
      </c>
      <c r="M88" s="203" t="s">
        <v>174</v>
      </c>
      <c r="N88" s="203" t="s">
        <v>115</v>
      </c>
      <c r="O88" s="203" t="s">
        <v>118</v>
      </c>
      <c r="P88" s="203" t="s">
        <v>112</v>
      </c>
      <c r="Q88" s="203" t="s">
        <v>117</v>
      </c>
      <c r="R88" s="203"/>
      <c r="S88" s="198" t="s">
        <v>104</v>
      </c>
      <c r="U88" s="66" t="s">
        <v>74</v>
      </c>
      <c r="V88" s="143" t="str">
        <f t="shared" si="5"/>
        <v>Chef-fe de projet</v>
      </c>
    </row>
    <row r="89" spans="1:22" ht="26.25" thickTop="1" x14ac:dyDescent="0.2">
      <c r="A89" s="208">
        <v>4</v>
      </c>
      <c r="B89" s="163" t="s">
        <v>40</v>
      </c>
      <c r="C89" s="164" t="s">
        <v>47</v>
      </c>
      <c r="D89" s="165">
        <v>20000</v>
      </c>
      <c r="E89" s="166">
        <v>100000</v>
      </c>
      <c r="F89" s="167" t="b">
        <f t="shared" si="3"/>
        <v>0</v>
      </c>
      <c r="G89" s="168" t="str">
        <f t="shared" si="6"/>
        <v>4/Construction/I/FAUX</v>
      </c>
      <c r="H89" s="169" t="s">
        <v>46</v>
      </c>
      <c r="I89" s="170" t="s">
        <v>179</v>
      </c>
      <c r="J89" s="218" t="s">
        <v>74</v>
      </c>
      <c r="K89" s="232" t="s">
        <v>173</v>
      </c>
      <c r="L89" s="170" t="s">
        <v>175</v>
      </c>
      <c r="M89" s="163" t="s">
        <v>135</v>
      </c>
      <c r="N89" s="170" t="s">
        <v>184</v>
      </c>
      <c r="O89" s="170" t="s">
        <v>185</v>
      </c>
      <c r="P89" s="170" t="s">
        <v>108</v>
      </c>
      <c r="Q89" s="170" t="s">
        <v>186</v>
      </c>
      <c r="R89" s="170"/>
      <c r="S89" s="163" t="s">
        <v>58</v>
      </c>
      <c r="U89" s="66" t="s">
        <v>74</v>
      </c>
      <c r="V89" s="143" t="str">
        <f t="shared" si="5"/>
        <v>Chef-fe de projet</v>
      </c>
    </row>
    <row r="90" spans="1:22" ht="25.5" x14ac:dyDescent="0.2">
      <c r="A90" s="208">
        <v>4</v>
      </c>
      <c r="B90" s="163" t="s">
        <v>40</v>
      </c>
      <c r="C90" s="164" t="s">
        <v>47</v>
      </c>
      <c r="D90" s="165">
        <v>100000</v>
      </c>
      <c r="E90" s="171">
        <v>500000</v>
      </c>
      <c r="F90" s="167" t="b">
        <f t="shared" ref="F90:F104" si="7">AND($D$6&gt;$D90,$D$6&lt;=$E90)</f>
        <v>0</v>
      </c>
      <c r="G90" s="168" t="str">
        <f t="shared" si="6"/>
        <v>4/Construction/I/FAUX</v>
      </c>
      <c r="H90" s="169" t="s">
        <v>46</v>
      </c>
      <c r="I90" s="170" t="s">
        <v>179</v>
      </c>
      <c r="J90" s="220" t="s">
        <v>74</v>
      </c>
      <c r="K90" s="232" t="s">
        <v>182</v>
      </c>
      <c r="L90" s="170" t="s">
        <v>174</v>
      </c>
      <c r="M90" s="170" t="s">
        <v>135</v>
      </c>
      <c r="N90" s="170" t="s">
        <v>189</v>
      </c>
      <c r="O90" s="170" t="s">
        <v>189</v>
      </c>
      <c r="P90" s="163" t="s">
        <v>97</v>
      </c>
      <c r="Q90" s="170" t="s">
        <v>191</v>
      </c>
      <c r="R90" s="170"/>
      <c r="S90" s="163" t="s">
        <v>58</v>
      </c>
      <c r="U90" s="66" t="s">
        <v>74</v>
      </c>
      <c r="V90" s="143" t="str">
        <f t="shared" si="5"/>
        <v>Chef-fe de projet</v>
      </c>
    </row>
    <row r="91" spans="1:22" ht="26.25" thickBot="1" x14ac:dyDescent="0.25">
      <c r="A91" s="208">
        <v>4</v>
      </c>
      <c r="B91" s="163" t="s">
        <v>40</v>
      </c>
      <c r="C91" s="164" t="s">
        <v>47</v>
      </c>
      <c r="D91" s="166">
        <v>500000</v>
      </c>
      <c r="E91" s="166">
        <v>2000000</v>
      </c>
      <c r="F91" s="167" t="b">
        <f t="shared" si="7"/>
        <v>0</v>
      </c>
      <c r="G91" s="168" t="str">
        <f t="shared" si="6"/>
        <v>4/Construction/I/FAUX</v>
      </c>
      <c r="H91" s="172" t="s">
        <v>46</v>
      </c>
      <c r="I91" s="170" t="s">
        <v>179</v>
      </c>
      <c r="J91" s="220" t="s">
        <v>74</v>
      </c>
      <c r="K91" s="232" t="s">
        <v>187</v>
      </c>
      <c r="L91" s="170" t="s">
        <v>182</v>
      </c>
      <c r="M91" s="170" t="s">
        <v>174</v>
      </c>
      <c r="N91" s="170" t="s">
        <v>115</v>
      </c>
      <c r="O91" s="170" t="s">
        <v>116</v>
      </c>
      <c r="P91" s="170" t="s">
        <v>188</v>
      </c>
      <c r="Q91" s="170" t="s">
        <v>117</v>
      </c>
      <c r="R91" s="170"/>
      <c r="S91" s="163" t="s">
        <v>58</v>
      </c>
      <c r="U91" s="66" t="s">
        <v>74</v>
      </c>
      <c r="V91" s="143" t="str">
        <f t="shared" si="5"/>
        <v>Chef-fe de projet</v>
      </c>
    </row>
    <row r="92" spans="1:22" ht="38.25" customHeight="1" thickBot="1" x14ac:dyDescent="0.25">
      <c r="A92" s="209">
        <v>4</v>
      </c>
      <c r="B92" s="198" t="s">
        <v>40</v>
      </c>
      <c r="C92" s="204" t="s">
        <v>47</v>
      </c>
      <c r="D92" s="200">
        <v>2000000</v>
      </c>
      <c r="E92" s="177">
        <v>100000000000</v>
      </c>
      <c r="F92" s="201" t="b">
        <f t="shared" si="7"/>
        <v>0</v>
      </c>
      <c r="G92" s="168" t="str">
        <f t="shared" si="6"/>
        <v>4/Construction/I/FAUX</v>
      </c>
      <c r="H92" s="198" t="s">
        <v>46</v>
      </c>
      <c r="I92" s="203" t="s">
        <v>179</v>
      </c>
      <c r="J92" s="228" t="s">
        <v>74</v>
      </c>
      <c r="K92" s="233" t="s">
        <v>187</v>
      </c>
      <c r="L92" s="203" t="s">
        <v>182</v>
      </c>
      <c r="M92" s="203" t="s">
        <v>174</v>
      </c>
      <c r="N92" s="203" t="s">
        <v>115</v>
      </c>
      <c r="O92" s="203" t="s">
        <v>118</v>
      </c>
      <c r="P92" s="203" t="s">
        <v>112</v>
      </c>
      <c r="Q92" s="203" t="s">
        <v>117</v>
      </c>
      <c r="R92" s="203"/>
      <c r="S92" s="207" t="s">
        <v>107</v>
      </c>
      <c r="U92" s="66" t="s">
        <v>74</v>
      </c>
      <c r="V92" s="143" t="str">
        <f t="shared" si="5"/>
        <v>Chef-fe de projet</v>
      </c>
    </row>
    <row r="93" spans="1:22" ht="26.25" thickTop="1" x14ac:dyDescent="0.2">
      <c r="A93" s="208">
        <v>4</v>
      </c>
      <c r="B93" s="121" t="s">
        <v>41</v>
      </c>
      <c r="C93" s="148" t="s">
        <v>45</v>
      </c>
      <c r="D93" s="149">
        <v>100000</v>
      </c>
      <c r="E93" s="153">
        <v>250000</v>
      </c>
      <c r="F93" s="146" t="b">
        <f t="shared" si="7"/>
        <v>0</v>
      </c>
      <c r="G93" s="168" t="str">
        <f t="shared" si="6"/>
        <v>4/Services/F/FAUX</v>
      </c>
      <c r="H93" s="176" t="s">
        <v>46</v>
      </c>
      <c r="I93" s="152" t="s">
        <v>179</v>
      </c>
      <c r="J93" s="225" t="s">
        <v>74</v>
      </c>
      <c r="K93" s="236" t="s">
        <v>182</v>
      </c>
      <c r="L93" s="136" t="s">
        <v>174</v>
      </c>
      <c r="M93" s="136" t="s">
        <v>135</v>
      </c>
      <c r="N93" s="151" t="s">
        <v>189</v>
      </c>
      <c r="O93" s="151" t="s">
        <v>189</v>
      </c>
      <c r="P93" s="121" t="s">
        <v>97</v>
      </c>
      <c r="Q93" s="151" t="s">
        <v>191</v>
      </c>
      <c r="R93" s="121"/>
      <c r="S93" s="121" t="s">
        <v>58</v>
      </c>
      <c r="U93" s="66" t="s">
        <v>74</v>
      </c>
      <c r="V93" s="143" t="str">
        <f t="shared" si="5"/>
        <v>Chef-fe de projet</v>
      </c>
    </row>
    <row r="94" spans="1:22" ht="26.25" thickBot="1" x14ac:dyDescent="0.25">
      <c r="A94" s="208">
        <v>4</v>
      </c>
      <c r="B94" s="151" t="s">
        <v>41</v>
      </c>
      <c r="C94" s="148" t="s">
        <v>45</v>
      </c>
      <c r="D94" s="154">
        <v>250000</v>
      </c>
      <c r="E94" s="153">
        <v>500000</v>
      </c>
      <c r="F94" s="146" t="b">
        <f t="shared" si="7"/>
        <v>0</v>
      </c>
      <c r="G94" s="168" t="str">
        <f t="shared" si="6"/>
        <v>4/Services/F/FAUX</v>
      </c>
      <c r="H94" s="176" t="s">
        <v>46</v>
      </c>
      <c r="I94" s="152" t="s">
        <v>179</v>
      </c>
      <c r="J94" s="229" t="s">
        <v>74</v>
      </c>
      <c r="K94" s="236" t="s">
        <v>187</v>
      </c>
      <c r="L94" s="136" t="s">
        <v>182</v>
      </c>
      <c r="M94" s="151" t="s">
        <v>174</v>
      </c>
      <c r="N94" s="121" t="s">
        <v>115</v>
      </c>
      <c r="O94" s="121" t="s">
        <v>116</v>
      </c>
      <c r="P94" s="151" t="s">
        <v>188</v>
      </c>
      <c r="Q94" s="121" t="s">
        <v>117</v>
      </c>
      <c r="R94" s="121"/>
      <c r="S94" s="121" t="s">
        <v>58</v>
      </c>
      <c r="U94" s="66" t="s">
        <v>74</v>
      </c>
      <c r="V94" s="143" t="str">
        <f t="shared" si="5"/>
        <v>Chef-fe de projet</v>
      </c>
    </row>
    <row r="95" spans="1:22" ht="36" customHeight="1" thickBot="1" x14ac:dyDescent="0.25">
      <c r="A95" s="209">
        <v>4</v>
      </c>
      <c r="B95" s="181" t="s">
        <v>41</v>
      </c>
      <c r="C95" s="182" t="s">
        <v>45</v>
      </c>
      <c r="D95" s="183">
        <v>500000</v>
      </c>
      <c r="E95" s="177">
        <v>100000000000</v>
      </c>
      <c r="F95" s="178" t="b">
        <f t="shared" si="7"/>
        <v>0</v>
      </c>
      <c r="G95" s="168" t="str">
        <f t="shared" si="6"/>
        <v>4/Services/F/FAUX</v>
      </c>
      <c r="H95" s="206" t="s">
        <v>46</v>
      </c>
      <c r="I95" s="186" t="s">
        <v>179</v>
      </c>
      <c r="J95" s="224" t="s">
        <v>74</v>
      </c>
      <c r="K95" s="240" t="s">
        <v>187</v>
      </c>
      <c r="L95" s="185" t="s">
        <v>182</v>
      </c>
      <c r="M95" s="185" t="s">
        <v>174</v>
      </c>
      <c r="N95" s="181" t="s">
        <v>115</v>
      </c>
      <c r="O95" s="181" t="s">
        <v>118</v>
      </c>
      <c r="P95" s="188" t="s">
        <v>112</v>
      </c>
      <c r="Q95" s="188" t="s">
        <v>117</v>
      </c>
      <c r="R95" s="188"/>
      <c r="S95" s="188" t="s">
        <v>107</v>
      </c>
      <c r="U95" s="66" t="s">
        <v>74</v>
      </c>
      <c r="V95" s="143" t="str">
        <f t="shared" si="5"/>
        <v>Chef-fe de projet</v>
      </c>
    </row>
    <row r="96" spans="1:22" ht="27" thickTop="1" thickBot="1" x14ac:dyDescent="0.25">
      <c r="A96" s="208">
        <v>4</v>
      </c>
      <c r="B96" s="121" t="s">
        <v>41</v>
      </c>
      <c r="C96" s="148" t="s">
        <v>47</v>
      </c>
      <c r="D96" s="149">
        <v>100000</v>
      </c>
      <c r="E96" s="153">
        <v>250000</v>
      </c>
      <c r="F96" s="146" t="b">
        <f t="shared" si="7"/>
        <v>0</v>
      </c>
      <c r="G96" s="168" t="str">
        <f t="shared" si="6"/>
        <v>4/Services/I/FAUX</v>
      </c>
      <c r="H96" s="176" t="s">
        <v>46</v>
      </c>
      <c r="I96" s="152" t="s">
        <v>105</v>
      </c>
      <c r="J96" s="225" t="s">
        <v>74</v>
      </c>
      <c r="K96" s="236" t="s">
        <v>182</v>
      </c>
      <c r="L96" s="136" t="s">
        <v>174</v>
      </c>
      <c r="M96" s="136" t="s">
        <v>135</v>
      </c>
      <c r="N96" s="151" t="s">
        <v>189</v>
      </c>
      <c r="O96" s="151" t="s">
        <v>189</v>
      </c>
      <c r="P96" s="121" t="s">
        <v>97</v>
      </c>
      <c r="Q96" s="151" t="s">
        <v>191</v>
      </c>
      <c r="R96" s="121"/>
      <c r="S96" s="121" t="s">
        <v>58</v>
      </c>
      <c r="U96" s="66" t="s">
        <v>74</v>
      </c>
      <c r="V96" s="143" t="str">
        <f t="shared" si="5"/>
        <v>Chef-fe de projet</v>
      </c>
    </row>
    <row r="97" spans="1:22" ht="26.25" thickBot="1" x14ac:dyDescent="0.25">
      <c r="A97" s="208">
        <v>4</v>
      </c>
      <c r="B97" s="121" t="s">
        <v>41</v>
      </c>
      <c r="C97" s="148" t="s">
        <v>47</v>
      </c>
      <c r="D97" s="154">
        <v>250000</v>
      </c>
      <c r="E97" s="155">
        <v>500000</v>
      </c>
      <c r="F97" s="146" t="b">
        <f t="shared" si="7"/>
        <v>0</v>
      </c>
      <c r="G97" s="168" t="str">
        <f t="shared" si="6"/>
        <v>4/Services/I/FAUX</v>
      </c>
      <c r="H97" s="176" t="s">
        <v>46</v>
      </c>
      <c r="I97" s="175" t="s">
        <v>105</v>
      </c>
      <c r="J97" s="229" t="s">
        <v>74</v>
      </c>
      <c r="K97" s="236" t="s">
        <v>187</v>
      </c>
      <c r="L97" s="136" t="s">
        <v>182</v>
      </c>
      <c r="M97" s="151" t="s">
        <v>174</v>
      </c>
      <c r="N97" s="121" t="s">
        <v>115</v>
      </c>
      <c r="O97" s="121" t="s">
        <v>116</v>
      </c>
      <c r="P97" s="151" t="s">
        <v>188</v>
      </c>
      <c r="Q97" s="121" t="s">
        <v>117</v>
      </c>
      <c r="R97" s="121"/>
      <c r="S97" s="121" t="s">
        <v>58</v>
      </c>
      <c r="U97" s="66" t="s">
        <v>74</v>
      </c>
      <c r="V97" s="143" t="str">
        <f t="shared" si="5"/>
        <v>Chef-fe de projet</v>
      </c>
    </row>
    <row r="98" spans="1:22" ht="51.75" thickBot="1" x14ac:dyDescent="0.25">
      <c r="A98" s="209">
        <v>4</v>
      </c>
      <c r="B98" s="181" t="s">
        <v>41</v>
      </c>
      <c r="C98" s="189" t="s">
        <v>47</v>
      </c>
      <c r="D98" s="183">
        <v>500000</v>
      </c>
      <c r="E98" s="177">
        <v>100000000000</v>
      </c>
      <c r="F98" s="178" t="b">
        <f t="shared" si="7"/>
        <v>0</v>
      </c>
      <c r="G98" s="168" t="str">
        <f t="shared" si="6"/>
        <v>4/Services/I/FAUX</v>
      </c>
      <c r="H98" s="206" t="s">
        <v>46</v>
      </c>
      <c r="I98" s="186" t="s">
        <v>105</v>
      </c>
      <c r="J98" s="224" t="s">
        <v>74</v>
      </c>
      <c r="K98" s="240" t="s">
        <v>187</v>
      </c>
      <c r="L98" s="185" t="s">
        <v>182</v>
      </c>
      <c r="M98" s="181" t="s">
        <v>174</v>
      </c>
      <c r="N98" s="181" t="s">
        <v>115</v>
      </c>
      <c r="O98" s="181" t="s">
        <v>118</v>
      </c>
      <c r="P98" s="188" t="s">
        <v>112</v>
      </c>
      <c r="Q98" s="188" t="s">
        <v>117</v>
      </c>
      <c r="R98" s="188"/>
      <c r="S98" s="188" t="s">
        <v>107</v>
      </c>
      <c r="U98" s="66" t="s">
        <v>74</v>
      </c>
      <c r="V98" s="143" t="str">
        <f t="shared" si="5"/>
        <v>Chef-fe de projet</v>
      </c>
    </row>
    <row r="99" spans="1:22" ht="26.25" thickTop="1" x14ac:dyDescent="0.2">
      <c r="A99" s="208">
        <v>4</v>
      </c>
      <c r="B99" s="122" t="s">
        <v>42</v>
      </c>
      <c r="C99" s="156" t="s">
        <v>45</v>
      </c>
      <c r="D99" s="157">
        <v>100000</v>
      </c>
      <c r="E99" s="161">
        <v>250000</v>
      </c>
      <c r="F99" s="146" t="b">
        <f t="shared" si="7"/>
        <v>0</v>
      </c>
      <c r="G99" s="168" t="str">
        <f>A99&amp;"/"&amp;B99&amp;"/"&amp;C99&amp;"/"&amp;F99</f>
        <v>4/Fournitures/F/FAUX</v>
      </c>
      <c r="H99" s="158" t="s">
        <v>46</v>
      </c>
      <c r="I99" s="158" t="s">
        <v>179</v>
      </c>
      <c r="J99" s="226" t="s">
        <v>74</v>
      </c>
      <c r="K99" s="247" t="s">
        <v>182</v>
      </c>
      <c r="L99" s="310" t="s">
        <v>174</v>
      </c>
      <c r="M99" s="248" t="s">
        <v>135</v>
      </c>
      <c r="N99" s="159" t="s">
        <v>189</v>
      </c>
      <c r="O99" s="159" t="s">
        <v>189</v>
      </c>
      <c r="P99" s="159" t="s">
        <v>97</v>
      </c>
      <c r="Q99" s="159" t="s">
        <v>191</v>
      </c>
      <c r="R99" s="122"/>
      <c r="S99" s="122" t="s">
        <v>58</v>
      </c>
      <c r="U99" s="66" t="s">
        <v>74</v>
      </c>
      <c r="V99" s="143" t="str">
        <f t="shared" si="5"/>
        <v>Chef-fe de projet</v>
      </c>
    </row>
    <row r="100" spans="1:22" ht="26.25" thickBot="1" x14ac:dyDescent="0.25">
      <c r="A100" s="208">
        <v>4</v>
      </c>
      <c r="B100" s="159" t="s">
        <v>42</v>
      </c>
      <c r="C100" s="156" t="s">
        <v>45</v>
      </c>
      <c r="D100" s="160">
        <v>250000</v>
      </c>
      <c r="E100" s="161">
        <v>500000</v>
      </c>
      <c r="F100" s="146" t="b">
        <f t="shared" si="7"/>
        <v>0</v>
      </c>
      <c r="G100" s="168" t="str">
        <f t="shared" si="6"/>
        <v>4/Fournitures/F/FAUX</v>
      </c>
      <c r="H100" s="158" t="s">
        <v>46</v>
      </c>
      <c r="I100" s="158" t="s">
        <v>179</v>
      </c>
      <c r="J100" s="226" t="s">
        <v>74</v>
      </c>
      <c r="K100" s="238" t="s">
        <v>187</v>
      </c>
      <c r="L100" s="137" t="s">
        <v>182</v>
      </c>
      <c r="M100" s="159" t="s">
        <v>174</v>
      </c>
      <c r="N100" s="122" t="s">
        <v>115</v>
      </c>
      <c r="O100" s="122" t="s">
        <v>116</v>
      </c>
      <c r="P100" s="159" t="s">
        <v>188</v>
      </c>
      <c r="Q100" s="122" t="s">
        <v>117</v>
      </c>
      <c r="R100" s="122"/>
      <c r="S100" s="122" t="s">
        <v>58</v>
      </c>
      <c r="U100" s="66" t="s">
        <v>74</v>
      </c>
      <c r="V100" s="143" t="str">
        <f t="shared" si="5"/>
        <v>Chef-fe de projet</v>
      </c>
    </row>
    <row r="101" spans="1:22" ht="51.75" thickBot="1" x14ac:dyDescent="0.25">
      <c r="A101" s="209">
        <v>4</v>
      </c>
      <c r="B101" s="190" t="s">
        <v>42</v>
      </c>
      <c r="C101" s="191" t="s">
        <v>45</v>
      </c>
      <c r="D101" s="192">
        <v>500000</v>
      </c>
      <c r="E101" s="177">
        <v>100000000000</v>
      </c>
      <c r="F101" s="178" t="b">
        <f t="shared" si="7"/>
        <v>0</v>
      </c>
      <c r="G101" s="168" t="str">
        <f t="shared" si="6"/>
        <v>4/Fournitures/F/FAUX</v>
      </c>
      <c r="H101" s="193" t="s">
        <v>46</v>
      </c>
      <c r="I101" s="190" t="s">
        <v>179</v>
      </c>
      <c r="J101" s="227" t="s">
        <v>74</v>
      </c>
      <c r="K101" s="239" t="s">
        <v>187</v>
      </c>
      <c r="L101" s="194" t="s">
        <v>182</v>
      </c>
      <c r="M101" s="194" t="s">
        <v>174</v>
      </c>
      <c r="N101" s="194" t="s">
        <v>115</v>
      </c>
      <c r="O101" s="190" t="s">
        <v>118</v>
      </c>
      <c r="P101" s="194" t="s">
        <v>112</v>
      </c>
      <c r="Q101" s="194" t="s">
        <v>117</v>
      </c>
      <c r="R101" s="194"/>
      <c r="S101" s="195" t="s">
        <v>107</v>
      </c>
      <c r="U101" s="66" t="s">
        <v>74</v>
      </c>
      <c r="V101" s="143" t="str">
        <f t="shared" si="5"/>
        <v>Chef-fe de projet</v>
      </c>
    </row>
    <row r="102" spans="1:22" ht="26.25" thickTop="1" x14ac:dyDescent="0.2">
      <c r="A102" s="208">
        <v>4</v>
      </c>
      <c r="B102" s="122" t="s">
        <v>42</v>
      </c>
      <c r="C102" s="156" t="s">
        <v>47</v>
      </c>
      <c r="D102" s="157">
        <v>100000</v>
      </c>
      <c r="E102" s="161">
        <v>250000</v>
      </c>
      <c r="F102" s="146" t="b">
        <f t="shared" si="7"/>
        <v>0</v>
      </c>
      <c r="G102" s="168" t="str">
        <f t="shared" si="6"/>
        <v>4/Fournitures/I/FAUX</v>
      </c>
      <c r="H102" s="162" t="s">
        <v>46</v>
      </c>
      <c r="I102" s="158" t="s">
        <v>105</v>
      </c>
      <c r="J102" s="226" t="s">
        <v>74</v>
      </c>
      <c r="K102" s="238" t="s">
        <v>182</v>
      </c>
      <c r="L102" s="309" t="s">
        <v>174</v>
      </c>
      <c r="M102" s="137" t="s">
        <v>135</v>
      </c>
      <c r="N102" s="159" t="s">
        <v>189</v>
      </c>
      <c r="O102" s="159" t="s">
        <v>189</v>
      </c>
      <c r="P102" s="122" t="s">
        <v>97</v>
      </c>
      <c r="Q102" s="159" t="s">
        <v>191</v>
      </c>
      <c r="R102" s="122"/>
      <c r="S102" s="122" t="s">
        <v>58</v>
      </c>
      <c r="U102" s="66" t="s">
        <v>74</v>
      </c>
      <c r="V102" s="143" t="str">
        <f t="shared" si="5"/>
        <v>Chef-fe de projet</v>
      </c>
    </row>
    <row r="103" spans="1:22" ht="26.25" thickBot="1" x14ac:dyDescent="0.25">
      <c r="A103" s="208">
        <v>4</v>
      </c>
      <c r="B103" s="122" t="s">
        <v>42</v>
      </c>
      <c r="C103" s="156" t="s">
        <v>47</v>
      </c>
      <c r="D103" s="160">
        <v>250000</v>
      </c>
      <c r="E103" s="161">
        <v>500000</v>
      </c>
      <c r="F103" s="146" t="b">
        <f t="shared" si="7"/>
        <v>0</v>
      </c>
      <c r="G103" s="168" t="str">
        <f t="shared" si="6"/>
        <v>4/Fournitures/I/FAUX</v>
      </c>
      <c r="H103" s="162" t="s">
        <v>46</v>
      </c>
      <c r="I103" s="158" t="s">
        <v>105</v>
      </c>
      <c r="J103" s="226" t="s">
        <v>74</v>
      </c>
      <c r="K103" s="238" t="s">
        <v>187</v>
      </c>
      <c r="L103" s="137" t="s">
        <v>182</v>
      </c>
      <c r="M103" s="137" t="s">
        <v>174</v>
      </c>
      <c r="N103" s="122" t="s">
        <v>115</v>
      </c>
      <c r="O103" s="122" t="s">
        <v>116</v>
      </c>
      <c r="P103" s="159" t="s">
        <v>188</v>
      </c>
      <c r="Q103" s="122" t="s">
        <v>117</v>
      </c>
      <c r="R103" s="122"/>
      <c r="S103" s="122" t="s">
        <v>58</v>
      </c>
      <c r="U103" s="66" t="s">
        <v>74</v>
      </c>
      <c r="V103" s="143" t="str">
        <f t="shared" si="5"/>
        <v>Chef-fe de projet</v>
      </c>
    </row>
    <row r="104" spans="1:22" ht="51.75" thickBot="1" x14ac:dyDescent="0.25">
      <c r="A104" s="209">
        <v>4</v>
      </c>
      <c r="B104" s="190" t="s">
        <v>42</v>
      </c>
      <c r="C104" s="196" t="s">
        <v>47</v>
      </c>
      <c r="D104" s="192">
        <v>500000</v>
      </c>
      <c r="E104" s="177">
        <v>100000000000</v>
      </c>
      <c r="F104" s="178" t="b">
        <f t="shared" si="7"/>
        <v>0</v>
      </c>
      <c r="G104" s="168" t="str">
        <f t="shared" si="6"/>
        <v>4/Fournitures/I/FAUX</v>
      </c>
      <c r="H104" s="197" t="s">
        <v>46</v>
      </c>
      <c r="I104" s="194" t="s">
        <v>105</v>
      </c>
      <c r="J104" s="227" t="s">
        <v>74</v>
      </c>
      <c r="K104" s="239" t="s">
        <v>187</v>
      </c>
      <c r="L104" s="194" t="s">
        <v>182</v>
      </c>
      <c r="M104" s="194" t="s">
        <v>174</v>
      </c>
      <c r="N104" s="194" t="s">
        <v>115</v>
      </c>
      <c r="O104" s="190" t="s">
        <v>118</v>
      </c>
      <c r="P104" s="194" t="s">
        <v>112</v>
      </c>
      <c r="Q104" s="194" t="s">
        <v>117</v>
      </c>
      <c r="R104" s="194"/>
      <c r="S104" s="195" t="s">
        <v>107</v>
      </c>
      <c r="U104" s="66" t="s">
        <v>74</v>
      </c>
      <c r="V104" s="143" t="str">
        <f t="shared" si="5"/>
        <v>Chef-fe de projet</v>
      </c>
    </row>
    <row r="105" spans="1:22" ht="13.5" thickTop="1" x14ac:dyDescent="0.2"/>
  </sheetData>
  <sheetProtection formatCells="0" formatColumns="0" formatRows="0" insertColumns="0" insertRows="0" insertHyperlinks="0" deleteColumns="0" deleteRows="0" sort="0" autoFilter="0" pivotTables="0"/>
  <autoFilter ref="B26:S104" xr:uid="{00000000-0009-0000-0000-000002000000}"/>
  <mergeCells count="2">
    <mergeCell ref="H24:J24"/>
    <mergeCell ref="K24:M2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>
    <oddHeader>&amp;LDINF / SIPAL / ST&amp;C&amp;D</oddHead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Mémo</vt:lpstr>
      <vt:lpstr>3. Proposition d'adjudication</vt:lpstr>
      <vt:lpstr>COMBINAISONS</vt:lpstr>
      <vt:lpstr>Autorité</vt:lpstr>
      <vt:lpstr>Décision</vt:lpstr>
      <vt:lpstr>Décision_2</vt:lpstr>
      <vt:lpstr>'3. Proposition d''adjudication'!Impression_des_titres</vt:lpstr>
      <vt:lpstr>COMBINAISONS!Impression_des_titres</vt:lpstr>
      <vt:lpstr>Mémo!Impression_des_titres</vt:lpstr>
      <vt:lpstr>Nom_signature</vt:lpstr>
      <vt:lpstr>Signature</vt:lpstr>
      <vt:lpstr>Signature2</vt:lpstr>
      <vt:lpstr>Signature3</vt:lpstr>
      <vt:lpstr>VarComp</vt:lpstr>
      <vt:lpstr>VarComp1</vt:lpstr>
      <vt:lpstr>VarComp2</vt:lpstr>
      <vt:lpstr>VarComp4</vt:lpstr>
      <vt:lpstr>Visa</vt:lpstr>
      <vt:lpstr>Visa1</vt:lpstr>
      <vt:lpstr>Visa2</vt:lpstr>
      <vt:lpstr>'3. Proposition d''adjudication'!Zone_d_impression</vt:lpstr>
    </vt:vector>
  </TitlesOfParts>
  <Company>Etat de Vaud - Département des infrastructures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F525 Proposition d'adjudication</dc:title>
  <dc:subject>Directives administratives</dc:subject>
  <dc:creator>Chabloz Rihs Leonard (HOS38470)</dc:creator>
  <cp:lastModifiedBy>Derre Fanny</cp:lastModifiedBy>
  <cp:lastPrinted>2023-05-24T12:59:18Z</cp:lastPrinted>
  <dcterms:created xsi:type="dcterms:W3CDTF">2009-06-30T05:35:31Z</dcterms:created>
  <dcterms:modified xsi:type="dcterms:W3CDTF">2025-01-03T08:54:49Z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989458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VDS1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>Derre Fanny</vt:lpwstr>
  </property>
  <property fmtid="{D5CDD505-2E9C-101B-9397-08002B2CF9AE}" pid="9" name="CHECKOUTBY_USERID">
    <vt:lpwstr>1055286</vt:lpwstr>
  </property>
  <property fmtid="{D5CDD505-2E9C-101B-9397-08002B2CF9AE}" pid="10" name="CHECKOUTDATE">
    <vt:lpwstr>03/01/2025</vt:lpwstr>
  </property>
  <property fmtid="{D5CDD505-2E9C-101B-9397-08002B2CF9AE}" pid="11" name="VERSION">
    <vt:lpwstr>20.1</vt:lpwstr>
  </property>
  <property fmtid="{D5CDD505-2E9C-101B-9397-08002B2CF9AE}" pid="12" name="CURSTEPNAME">
    <vt:lpwstr>Rédacteur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Derre Fanny</vt:lpwstr>
  </property>
  <property fmtid="{D5CDD505-2E9C-101B-9397-08002B2CF9AE}" pid="16" name="CREATORNAME">
    <vt:lpwstr>Derre Fanny</vt:lpwstr>
  </property>
  <property fmtid="{D5CDD505-2E9C-101B-9397-08002B2CF9AE}" pid="17" name="CREATEDATE">
    <vt:lpwstr>03/01/2025</vt:lpwstr>
  </property>
  <property fmtid="{D5CDD505-2E9C-101B-9397-08002B2CF9AE}" pid="18" name="VERIFICATORNAME">
    <vt:lpwstr/>
  </property>
  <property fmtid="{D5CDD505-2E9C-101B-9397-08002B2CF9AE}" pid="19" name="VERIFICATIONDATE">
    <vt:lpwstr/>
  </property>
  <property fmtid="{D5CDD505-2E9C-101B-9397-08002B2CF9AE}" pid="20" name="REDACTORNAME">
    <vt:lpwstr/>
  </property>
  <property fmtid="{D5CDD505-2E9C-101B-9397-08002B2CF9AE}" pid="21" name="REDACTIONDATE">
    <vt:lpwstr/>
  </property>
  <property fmtid="{D5CDD505-2E9C-101B-9397-08002B2CF9AE}" pid="22" name="APPROBATORNAME">
    <vt:lpwstr/>
  </property>
  <property fmtid="{D5CDD505-2E9C-101B-9397-08002B2CF9AE}" pid="23" name="APPROBATIONDATE">
    <vt:lpwstr/>
  </property>
  <property fmtid="{D5CDD505-2E9C-101B-9397-08002B2CF9AE}" pid="24" name="IDFILE">
    <vt:lpwstr>1504463</vt:lpwstr>
  </property>
  <property fmtid="{D5CDD505-2E9C-101B-9397-08002B2CF9AE}" pid="25" name="CHECKSUM">
    <vt:lpwstr>25685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Type">
    <vt:lpwstr>FORMULAIRE</vt:lpwstr>
  </property>
  <property fmtid="{D5CDD505-2E9C-101B-9397-08002B2CF9AE}" pid="29" name="Titre de la version">
    <vt:lpwstr>2. ADJUDICATION_CHUV</vt:lpwstr>
  </property>
  <property fmtid="{D5CDD505-2E9C-101B-9397-08002B2CF9AE}" pid="30" name="Référence du document">
    <vt:lpwstr>ARC_FORMULAIRE_3925</vt:lpwstr>
  </property>
  <property fmtid="{D5CDD505-2E9C-101B-9397-08002B2CF9AE}" pid="31" name="TEC-Liste des services">
    <vt:lpwstr>ARC</vt:lpwstr>
  </property>
  <property fmtid="{D5CDD505-2E9C-101B-9397-08002B2CF9AE}" pid="32" name="Responsable de la version">
    <vt:lpwstr>Adde Fanny</vt:lpwstr>
  </property>
  <property fmtid="{D5CDD505-2E9C-101B-9397-08002B2CF9AE}" pid="33" name="VDOC_FREE_TYPE">
    <vt:lpwstr>FORMULAIRE</vt:lpwstr>
  </property>
  <property fmtid="{D5CDD505-2E9C-101B-9397-08002B2CF9AE}" pid="34" name="TITLE">
    <vt:lpwstr>2. ADJUDICATION_CHUV</vt:lpwstr>
  </property>
  <property fmtid="{D5CDD505-2E9C-101B-9397-08002B2CF9AE}" pid="35" name="REFERENCE">
    <vt:lpwstr>ARC_FORMULAIRE_3925</vt:lpwstr>
  </property>
  <property fmtid="{D5CDD505-2E9C-101B-9397-08002B2CF9AE}" pid="36" name="VDOC_FREE_LISTE_DES_SERVICES">
    <vt:lpwstr>ARC</vt:lpwstr>
  </property>
  <property fmtid="{D5CDD505-2E9C-101B-9397-08002B2CF9AE}" pid="37" name="OFFICIAL">
    <vt:lpwstr>Derre Fanny</vt:lpwstr>
  </property>
</Properties>
</file>