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TEMP\CIT-S\3_Prestations\4_DIRECTIVES DES CONSTRUCTIONS (INTERNET)\05. Adjudications\Formulaires\"/>
    </mc:Choice>
  </mc:AlternateContent>
  <xr:revisionPtr revIDLastSave="0" documentId="13_ncr:1_{785DA94D-2E1A-4893-860A-F88A4BB35E4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Mémo" sheetId="12" r:id="rId1"/>
    <sheet name="3. Proposition d'adjudication" sheetId="6" r:id="rId2"/>
    <sheet name="COMBINAISONS" sheetId="8" state="hidden" r:id="rId3"/>
  </sheets>
  <externalReferences>
    <externalReference r:id="rId4"/>
  </externalReferences>
  <definedNames>
    <definedName name="_xlnm._FilterDatabase" localSheetId="2" hidden="1">COMBINAISONS!$B$26:$S$104</definedName>
    <definedName name="Autorité" localSheetId="0">COMBINAISONS!$D$19</definedName>
    <definedName name="Autorité">COMBINAISONS!$D$19</definedName>
    <definedName name="Décision" localSheetId="0">COMBINAISONS!$D$16</definedName>
    <definedName name="Décision">COMBINAISONS!$D$16</definedName>
    <definedName name="Décision_2" localSheetId="0">COMBINAISONS!$D$17</definedName>
    <definedName name="Décision_2">COMBINAISONS!$D$17</definedName>
    <definedName name="décision3">[1]COMBINAISONS!$D$17</definedName>
    <definedName name="_xlnm.Print_Titles" localSheetId="1">'3. Proposition d''adjudication'!$5:$7</definedName>
    <definedName name="_xlnm.Print_Titles" localSheetId="2">COMBINAISONS!$28:$28</definedName>
    <definedName name="_xlnm.Print_Titles" localSheetId="0">Mémo!$1:$7</definedName>
    <definedName name="moi">[1]COMBINAISONS!$D$12</definedName>
    <definedName name="Nom_signature" localSheetId="0">COMBINAISONS!$D$18</definedName>
    <definedName name="Nom_signature">COMBINAISONS!$D$18</definedName>
    <definedName name="Signature" localSheetId="0">COMBINAISONS!$D$10</definedName>
    <definedName name="Signature">COMBINAISONS!$D$10</definedName>
    <definedName name="Signature2" localSheetId="0">COMBINAISONS!$D$11</definedName>
    <definedName name="Signature2">COMBINAISONS!$D$11</definedName>
    <definedName name="Signature3" localSheetId="0">COMBINAISONS!$D$12</definedName>
    <definedName name="Signature3">COMBINAISONS!$D$12</definedName>
    <definedName name="VarComp" localSheetId="0">COMBINAISONS!$G$28:$S$104</definedName>
    <definedName name="VarComp">COMBINAISONS!$G$28:$S$104</definedName>
    <definedName name="VarComp1">COMBINAISONS!$H$27:$S$46</definedName>
    <definedName name="VarComp2">COMBINAISONS!$H$28:$S$46</definedName>
    <definedName name="VarComp4">COMBINAISONS!$G$28:$S$104</definedName>
    <definedName name="Visa" localSheetId="0">COMBINAISONS!$D$13</definedName>
    <definedName name="Visa">COMBINAISONS!$D$13</definedName>
    <definedName name="Visa1" localSheetId="0">COMBINAISONS!$D$14</definedName>
    <definedName name="Visa1">COMBINAISONS!$D$14</definedName>
    <definedName name="Visa2" localSheetId="0">COMBINAISONS!$D$15</definedName>
    <definedName name="Visa2">COMBINAISONS!$D$15</definedName>
    <definedName name="_xlnm.Print_Area" localSheetId="1">'3. Proposition d''adjudication'!$A$1:$AD$138</definedName>
    <definedName name="_xlnm.Print_Area" localSheetId="2">COMBINAISONS!$A$24:$S$104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0" i="6" l="1"/>
  <c r="W29" i="8" l="1"/>
  <c r="W30" i="8"/>
  <c r="W31" i="8"/>
  <c r="W32" i="8"/>
  <c r="W33" i="8"/>
  <c r="W34" i="8"/>
  <c r="W35" i="8"/>
  <c r="W36" i="8"/>
  <c r="W37" i="8"/>
  <c r="W38" i="8"/>
  <c r="W39" i="8"/>
  <c r="W40" i="8"/>
  <c r="W41" i="8"/>
  <c r="W42" i="8"/>
  <c r="W43" i="8"/>
  <c r="W44" i="8"/>
  <c r="W45" i="8"/>
  <c r="W46" i="8"/>
  <c r="W47" i="8"/>
  <c r="W48" i="8"/>
  <c r="W49" i="8"/>
  <c r="W50" i="8"/>
  <c r="W51" i="8"/>
  <c r="W52" i="8"/>
  <c r="W53" i="8"/>
  <c r="W54" i="8"/>
  <c r="W55" i="8"/>
  <c r="W56" i="8"/>
  <c r="W57" i="8"/>
  <c r="W58" i="8"/>
  <c r="W59" i="8"/>
  <c r="W60" i="8"/>
  <c r="W61" i="8"/>
  <c r="W62" i="8"/>
  <c r="W63" i="8"/>
  <c r="W64" i="8"/>
  <c r="W65" i="8"/>
  <c r="W66" i="8"/>
  <c r="W67" i="8"/>
  <c r="W68" i="8"/>
  <c r="W69" i="8"/>
  <c r="W70" i="8"/>
  <c r="W71" i="8"/>
  <c r="W72" i="8"/>
  <c r="W73" i="8"/>
  <c r="W74" i="8"/>
  <c r="W75" i="8"/>
  <c r="W76" i="8"/>
  <c r="W77" i="8"/>
  <c r="W78" i="8"/>
  <c r="W79" i="8"/>
  <c r="W80" i="8"/>
  <c r="W81" i="8"/>
  <c r="W82" i="8"/>
  <c r="W83" i="8"/>
  <c r="W84" i="8"/>
  <c r="W85" i="8"/>
  <c r="W86" i="8"/>
  <c r="W87" i="8"/>
  <c r="W88" i="8"/>
  <c r="W89" i="8"/>
  <c r="W90" i="8"/>
  <c r="W91" i="8"/>
  <c r="W92" i="8"/>
  <c r="W93" i="8"/>
  <c r="W94" i="8"/>
  <c r="W95" i="8"/>
  <c r="W96" i="8"/>
  <c r="W97" i="8"/>
  <c r="W98" i="8"/>
  <c r="W99" i="8"/>
  <c r="W100" i="8"/>
  <c r="W101" i="8"/>
  <c r="W102" i="8"/>
  <c r="W103" i="8"/>
  <c r="W104" i="8"/>
  <c r="D3" i="8" l="1"/>
  <c r="E3" i="8" l="1"/>
  <c r="T80" i="6"/>
  <c r="L96" i="6"/>
  <c r="I11" i="6"/>
  <c r="M37" i="6"/>
  <c r="K40" i="6"/>
  <c r="A40" i="6"/>
  <c r="T82" i="6"/>
  <c r="T83" i="6" s="1"/>
  <c r="L100" i="6" s="1"/>
  <c r="D4" i="8"/>
  <c r="D5" i="8"/>
  <c r="D6" i="8"/>
  <c r="U71" i="6"/>
  <c r="O71" i="6"/>
  <c r="V59" i="6"/>
  <c r="P59" i="6"/>
  <c r="V57" i="6"/>
  <c r="P57" i="6"/>
  <c r="F60" i="8" l="1"/>
  <c r="G60" i="8" s="1"/>
  <c r="F65" i="8"/>
  <c r="G65" i="8" s="1"/>
  <c r="F72" i="8"/>
  <c r="G72" i="8" s="1"/>
  <c r="F77" i="8"/>
  <c r="G77" i="8" s="1"/>
  <c r="F88" i="8"/>
  <c r="G88" i="8" s="1"/>
  <c r="F94" i="8"/>
  <c r="G94" i="8" s="1"/>
  <c r="F104" i="8"/>
  <c r="G104" i="8" s="1"/>
  <c r="F100" i="8"/>
  <c r="G100" i="8" s="1"/>
  <c r="F57" i="8"/>
  <c r="G57" i="8" s="1"/>
  <c r="F68" i="8"/>
  <c r="G68" i="8" s="1"/>
  <c r="F84" i="8"/>
  <c r="G84" i="8" s="1"/>
  <c r="F53" i="8"/>
  <c r="G53" i="8" s="1"/>
  <c r="F63" i="8"/>
  <c r="G63" i="8" s="1"/>
  <c r="F80" i="8"/>
  <c r="G80" i="8" s="1"/>
  <c r="F97" i="8"/>
  <c r="G97" i="8" s="1"/>
  <c r="F49" i="8"/>
  <c r="G49" i="8" s="1"/>
  <c r="F70" i="8"/>
  <c r="G70" i="8" s="1"/>
  <c r="F55" i="8"/>
  <c r="G55" i="8" s="1"/>
  <c r="F93" i="8"/>
  <c r="G93" i="8" s="1"/>
  <c r="F50" i="8"/>
  <c r="G50" i="8" s="1"/>
  <c r="F61" i="8"/>
  <c r="G61" i="8" s="1"/>
  <c r="F66" i="8"/>
  <c r="G66" i="8" s="1"/>
  <c r="F78" i="8"/>
  <c r="G78" i="8" s="1"/>
  <c r="F82" i="8"/>
  <c r="G82" i="8" s="1"/>
  <c r="F95" i="8"/>
  <c r="G95" i="8" s="1"/>
  <c r="F99" i="8"/>
  <c r="G99" i="8" s="1"/>
  <c r="F51" i="8"/>
  <c r="G51" i="8" s="1"/>
  <c r="F56" i="8"/>
  <c r="G56" i="8" s="1"/>
  <c r="F67" i="8"/>
  <c r="G67" i="8" s="1"/>
  <c r="F73" i="8"/>
  <c r="G73" i="8" s="1"/>
  <c r="F83" i="8"/>
  <c r="G83" i="8" s="1"/>
  <c r="F89" i="8"/>
  <c r="G89" i="8" s="1"/>
  <c r="F47" i="8"/>
  <c r="G47" i="8" s="1"/>
  <c r="F52" i="8"/>
  <c r="G52" i="8" s="1"/>
  <c r="F74" i="8"/>
  <c r="G74" i="8" s="1"/>
  <c r="F90" i="8"/>
  <c r="G90" i="8" s="1"/>
  <c r="F101" i="8"/>
  <c r="G101" i="8" s="1"/>
  <c r="F48" i="8"/>
  <c r="G48" i="8" s="1"/>
  <c r="F75" i="8"/>
  <c r="G75" i="8" s="1"/>
  <c r="F91" i="8"/>
  <c r="G91" i="8" s="1"/>
  <c r="F92" i="8"/>
  <c r="G92" i="8" s="1"/>
  <c r="F98" i="8"/>
  <c r="G98" i="8" s="1"/>
  <c r="F71" i="8"/>
  <c r="G71" i="8" s="1"/>
  <c r="F58" i="8"/>
  <c r="G58" i="8" s="1"/>
  <c r="F62" i="8"/>
  <c r="G62" i="8" s="1"/>
  <c r="F79" i="8"/>
  <c r="G79" i="8" s="1"/>
  <c r="F96" i="8"/>
  <c r="G96" i="8" s="1"/>
  <c r="F69" i="8"/>
  <c r="G69" i="8" s="1"/>
  <c r="F85" i="8"/>
  <c r="G85" i="8" s="1"/>
  <c r="F54" i="8"/>
  <c r="G54" i="8" s="1"/>
  <c r="F81" i="8"/>
  <c r="G81" i="8" s="1"/>
  <c r="F102" i="8"/>
  <c r="G102" i="8" s="1"/>
  <c r="F59" i="8"/>
  <c r="G59" i="8" s="1"/>
  <c r="F76" i="8"/>
  <c r="G76" i="8" s="1"/>
  <c r="F87" i="8"/>
  <c r="G87" i="8" s="1"/>
  <c r="F103" i="8"/>
  <c r="G103" i="8" s="1"/>
  <c r="F64" i="8"/>
  <c r="G64" i="8" s="1"/>
  <c r="F86" i="8"/>
  <c r="G86" i="8" s="1"/>
  <c r="T84" i="6"/>
  <c r="F40" i="8"/>
  <c r="G40" i="8" s="1"/>
  <c r="F41" i="8"/>
  <c r="G41" i="8" s="1"/>
  <c r="F42" i="8"/>
  <c r="G42" i="8" s="1"/>
  <c r="F29" i="8"/>
  <c r="G29" i="8" s="1"/>
  <c r="F36" i="8"/>
  <c r="G36" i="8" s="1"/>
  <c r="F39" i="8"/>
  <c r="G39" i="8" s="1"/>
  <c r="F37" i="8"/>
  <c r="G37" i="8" s="1"/>
  <c r="F33" i="8"/>
  <c r="G33" i="8" s="1"/>
  <c r="F38" i="8"/>
  <c r="G38" i="8" s="1"/>
  <c r="F45" i="8"/>
  <c r="G45" i="8" s="1"/>
  <c r="F34" i="8"/>
  <c r="G34" i="8" s="1"/>
  <c r="F46" i="8"/>
  <c r="G46" i="8" s="1"/>
  <c r="F30" i="8"/>
  <c r="G30" i="8" s="1"/>
  <c r="F44" i="8"/>
  <c r="G44" i="8" s="1"/>
  <c r="F32" i="8"/>
  <c r="G32" i="8" s="1"/>
  <c r="F35" i="8"/>
  <c r="G35" i="8" s="1"/>
  <c r="F31" i="8"/>
  <c r="G31" i="8" s="1"/>
  <c r="F43" i="8"/>
  <c r="G43" i="8" s="1"/>
  <c r="D21" i="8" l="1"/>
  <c r="D20" i="8"/>
  <c r="A9" i="6" s="1"/>
  <c r="D15" i="8"/>
  <c r="B133" i="6" s="1"/>
  <c r="A133" i="6" s="1"/>
  <c r="D16" i="8"/>
  <c r="A8" i="6" s="1"/>
  <c r="D17" i="8"/>
  <c r="K106" i="6" s="1"/>
  <c r="D18" i="8"/>
  <c r="D19" i="8"/>
  <c r="G105" i="6" s="1"/>
  <c r="D14" i="8"/>
  <c r="B130" i="6" s="1"/>
  <c r="A130" i="6" s="1"/>
  <c r="D10" i="8"/>
  <c r="B116" i="6" s="1"/>
  <c r="D12" i="8"/>
  <c r="B122" i="6" s="1"/>
  <c r="A122" i="6" s="1"/>
  <c r="D13" i="8"/>
  <c r="D11" i="8"/>
  <c r="B119" i="6" s="1"/>
  <c r="A119" i="6" s="1"/>
  <c r="B127" i="6" l="1"/>
  <c r="A127" i="6" s="1"/>
  <c r="B93" i="6"/>
  <c r="K109" i="6"/>
</calcChain>
</file>

<file path=xl/sharedStrings.xml><?xml version="1.0" encoding="utf-8"?>
<sst xmlns="http://schemas.openxmlformats.org/spreadsheetml/2006/main" count="1280" uniqueCount="202">
  <si>
    <t>Valeur globale du marché (CFC 1 à 9 HT)</t>
  </si>
  <si>
    <t>Valeur du marché mis en soumission (selon devis, HT)</t>
  </si>
  <si>
    <t>FAO</t>
  </si>
  <si>
    <t>ANALYSE DES OFFRES</t>
  </si>
  <si>
    <t>Hausse avant contrat</t>
  </si>
  <si>
    <t>Disponible pour adjudication ultérieure TTC</t>
  </si>
  <si>
    <t>TYPE DE MARCHE</t>
  </si>
  <si>
    <t>SEUIL MP</t>
  </si>
  <si>
    <t xml:space="preserve">Date </t>
  </si>
  <si>
    <t>Offres exclues et motifs d'exclusion</t>
  </si>
  <si>
    <t>PROPOSITION D'ADJUDICATION</t>
  </si>
  <si>
    <t>CHF</t>
  </si>
  <si>
    <r>
      <t>COMPARAISON AVEC LE DEVIS ACTUALISE DU</t>
    </r>
    <r>
      <rPr>
        <sz val="10"/>
        <rFont val="Arial"/>
        <family val="2"/>
      </rPr>
      <t/>
    </r>
  </si>
  <si>
    <t>Adjudication n°</t>
  </si>
  <si>
    <t xml:space="preserve">Entreprise  </t>
  </si>
  <si>
    <t>Date</t>
  </si>
  <si>
    <t>oui</t>
  </si>
  <si>
    <t>non</t>
  </si>
  <si>
    <t>D'adjuger le marché précité à</t>
  </si>
  <si>
    <t>Sur la base de son offre du</t>
  </si>
  <si>
    <t xml:space="preserve">Lot N° </t>
  </si>
  <si>
    <t xml:space="preserve">CFC </t>
  </si>
  <si>
    <t>Libellé de l'affaire</t>
  </si>
  <si>
    <t xml:space="preserve">oui         </t>
  </si>
  <si>
    <t>Disponible pour engagement (TTC) (selon devis actualisé)</t>
  </si>
  <si>
    <t xml:space="preserve">Pour le prix TTC de </t>
  </si>
  <si>
    <t>Obligatoire sauf cas particulier de gré</t>
  </si>
  <si>
    <t>Disponible pour adjudication (TTC)</t>
  </si>
  <si>
    <t>Montant de l'adjudication HT</t>
  </si>
  <si>
    <t xml:space="preserve">FOSC </t>
  </si>
  <si>
    <t xml:space="preserve">Autres </t>
  </si>
  <si>
    <t xml:space="preserve">SIMAP </t>
  </si>
  <si>
    <t>2.1  Grille d'évaluation des offres annexée</t>
  </si>
  <si>
    <t xml:space="preserve">2.3  Rapport d'exclusion des offres annexé </t>
  </si>
  <si>
    <t>Budget</t>
  </si>
  <si>
    <t>Type de marché</t>
  </si>
  <si>
    <t>Construction</t>
  </si>
  <si>
    <t>Services</t>
  </si>
  <si>
    <t>Fournitures</t>
  </si>
  <si>
    <t>Type de marchés</t>
  </si>
  <si>
    <t>Décision</t>
  </si>
  <si>
    <t>F</t>
  </si>
  <si>
    <t>Mandataire</t>
  </si>
  <si>
    <t>I</t>
  </si>
  <si>
    <t>Seuil inférieur (&gt;)</t>
  </si>
  <si>
    <t>Seuil supérieur (≤)</t>
  </si>
  <si>
    <t>clef</t>
  </si>
  <si>
    <t>Seuil applicable</t>
  </si>
  <si>
    <t>DSI</t>
  </si>
  <si>
    <t>Autorité</t>
  </si>
  <si>
    <t>Conditions remplies par le formulaire</t>
  </si>
  <si>
    <t>Variables à reporter dans le formulaire</t>
  </si>
  <si>
    <t>Combinaisons possibles selon les compétences en matière d'adjudication</t>
  </si>
  <si>
    <t>Note</t>
  </si>
  <si>
    <t xml:space="preserve"> </t>
  </si>
  <si>
    <t>à gré selon art. 8 RMP</t>
  </si>
  <si>
    <t>2.2  Rapport d'évaluation des offres annexé</t>
  </si>
  <si>
    <t xml:space="preserve">Tél. : </t>
  </si>
  <si>
    <t>Visa(s) préalable(s)</t>
  </si>
  <si>
    <t>Signature(s)</t>
  </si>
  <si>
    <t>Visa(s)</t>
  </si>
  <si>
    <t>Nom(s), Prénom(s)</t>
  </si>
  <si>
    <t>Date(s)</t>
  </si>
  <si>
    <t>VALEUR DU MARCHE ET PROCÉDURE</t>
  </si>
  <si>
    <t>PROCÉDURE</t>
  </si>
  <si>
    <t>DÉCISION D'ADJUDICATION</t>
  </si>
  <si>
    <t>Signature préalable 1</t>
  </si>
  <si>
    <t>Signature préalable 2</t>
  </si>
  <si>
    <t>Visa2</t>
  </si>
  <si>
    <t>Visa 2</t>
  </si>
  <si>
    <t>Chef-fe de projet</t>
  </si>
  <si>
    <t>Nom signature</t>
  </si>
  <si>
    <t>Travaux de</t>
  </si>
  <si>
    <t>Directeur Général du CHUV</t>
  </si>
  <si>
    <t>CHUV</t>
  </si>
  <si>
    <t>Etat de Vaud</t>
  </si>
  <si>
    <t>CGRA / B</t>
  </si>
  <si>
    <t xml:space="preserve">Affaire GMAO / IDB </t>
  </si>
  <si>
    <t>5. Construction - gros œuvre</t>
  </si>
  <si>
    <t>4. Construction - second œuvre</t>
  </si>
  <si>
    <t>3. Service</t>
  </si>
  <si>
    <t>2. Fourniture</t>
  </si>
  <si>
    <t>1. OMC</t>
  </si>
  <si>
    <t xml:space="preserve">2. OMC clause des minimis </t>
  </si>
  <si>
    <t>6. Non soumis à l'OMC</t>
  </si>
  <si>
    <t>1. Ouverte</t>
  </si>
  <si>
    <t>2. Sélective</t>
  </si>
  <si>
    <t xml:space="preserve">3. Invitation </t>
  </si>
  <si>
    <t>4. Gré à gré</t>
  </si>
  <si>
    <t>Décision 2</t>
  </si>
  <si>
    <t>le Directeur Général du CHUV</t>
  </si>
  <si>
    <t xml:space="preserve">Établi à Lausanne, </t>
  </si>
  <si>
    <t>au Directeur Général du CHUV</t>
  </si>
  <si>
    <t xml:space="preserve">Montant de l'adjudication TTC </t>
  </si>
  <si>
    <t>Nom Signature</t>
  </si>
  <si>
    <t>la Direction des constructions, ingénierie, technique &amp; sécurité, propose</t>
  </si>
  <si>
    <t>le Directeur Général du CHUV, propose</t>
  </si>
  <si>
    <t>Le soumissionnaire et ses sous-traitants ont été contrôlés par le Syndicat UNIA et la FVE *</t>
  </si>
  <si>
    <t>Le soumissionnaire et ses sous-traitants ne figurent pas sur les listes du SECO *</t>
  </si>
  <si>
    <t>* cf chapitre 4.5.1 Procédure de contrôle des conditions de travail des directives administratives</t>
  </si>
  <si>
    <t>Le soumissionnaire a correctement renseigné son offre sur les sous-traitants selon</t>
  </si>
  <si>
    <t>l'article 6 RLMP-VD</t>
  </si>
  <si>
    <t>CE</t>
  </si>
  <si>
    <t>après information préalable au Conseil d'Etat, 
via une note explicative accompagnant la proposition d'adjudication.</t>
  </si>
  <si>
    <t>Annexe:</t>
  </si>
  <si>
    <t>après information préalable au Conseil d'Etat,
via une note explicative accompagnant la proposition d'adjudication.</t>
  </si>
  <si>
    <t>la Commission de projet, propose</t>
  </si>
  <si>
    <t>Seuil MP</t>
  </si>
  <si>
    <t>Les questions à choix oui/non ne doivent contenir qu'une seule croix.</t>
  </si>
  <si>
    <t>Pour le BF, le champ "nom du bâtiment" peut être complété avec l'adresse si le bâtiment n'a pas de nom commun.</t>
  </si>
  <si>
    <t>le Département de la santé et de l'action sociale</t>
  </si>
  <si>
    <t>EOTP / Antilope N°</t>
  </si>
  <si>
    <t>7.7%</t>
  </si>
  <si>
    <t>la Cheffe de département</t>
  </si>
  <si>
    <t>à la Cheffe de département</t>
  </si>
  <si>
    <t>R. Ruiz</t>
  </si>
  <si>
    <t>Cheffe de département</t>
  </si>
  <si>
    <t>Note à la Cheffe du département</t>
  </si>
  <si>
    <t>Nom type 1</t>
  </si>
  <si>
    <t>Nom type 2</t>
  </si>
  <si>
    <t>Nom type 3</t>
  </si>
  <si>
    <t>Nom type 4</t>
  </si>
  <si>
    <t>Type d'organisation</t>
  </si>
  <si>
    <t>: Libellé</t>
  </si>
  <si>
    <r>
      <t>ü</t>
    </r>
    <r>
      <rPr>
        <sz val="10"/>
        <rFont val="Times New Roman"/>
        <family val="1"/>
      </rPr>
      <t> </t>
    </r>
  </si>
  <si>
    <t>Compétences financières construction et maintenance</t>
  </si>
  <si>
    <t>Compétences financières fournitures et services</t>
  </si>
  <si>
    <t>Gestion financières, compétences et reporting</t>
  </si>
  <si>
    <r>
      <t xml:space="preserve">En premier lieu, </t>
    </r>
    <r>
      <rPr>
        <sz val="10"/>
        <rFont val="Arial"/>
        <family val="2"/>
      </rPr>
      <t xml:space="preserve">il faut choisir le type de gestion de l'affaire : </t>
    </r>
  </si>
  <si>
    <t>Signature préalable 3</t>
  </si>
  <si>
    <t xml:space="preserve">Signature(s) </t>
  </si>
  <si>
    <t>préalable(s)</t>
  </si>
  <si>
    <t/>
  </si>
  <si>
    <t>Directrice Administrative</t>
  </si>
  <si>
    <t>-&gt; SUPPRESPACE</t>
  </si>
  <si>
    <t>ok</t>
  </si>
  <si>
    <t xml:space="preserve">Visa </t>
  </si>
  <si>
    <t>Visa1</t>
  </si>
  <si>
    <t xml:space="preserve">le Directeur Général du CHUV </t>
  </si>
  <si>
    <t xml:space="preserve">Colonne A : cellules de calculs cachées de A6 à A132 </t>
  </si>
  <si>
    <t>phrase de proposition au 9</t>
  </si>
  <si>
    <t>Signature de préavis</t>
  </si>
  <si>
    <t>Décision d'adjudication</t>
  </si>
  <si>
    <t xml:space="preserve">Directeur adj. CIT-S </t>
  </si>
  <si>
    <t>signat. Préavis 1</t>
  </si>
  <si>
    <t>signat. Préavis 2</t>
  </si>
  <si>
    <t>signat. Préavis 3</t>
  </si>
  <si>
    <t>Décision adjud. Hiérar</t>
  </si>
  <si>
    <t>décision adjud adm</t>
  </si>
  <si>
    <t>Type d'org.</t>
  </si>
  <si>
    <t xml:space="preserve">au Directeur adj. CIT-S </t>
  </si>
  <si>
    <t>le/la Chef-fe de projet, propose</t>
  </si>
  <si>
    <t>P.Louison</t>
  </si>
  <si>
    <t>le Directeur adj. CIT-S  via la Commission de Projet</t>
  </si>
  <si>
    <t xml:space="preserve">le Directeur adj. CIT-S  </t>
  </si>
  <si>
    <t>PROPOSITION D'ADJUDICATION TECHNIQUE</t>
  </si>
  <si>
    <t>Procédure</t>
  </si>
  <si>
    <t xml:space="preserve"> - choix à partir de la ligne 41</t>
  </si>
  <si>
    <r>
      <t xml:space="preserve">Remplir les cases en </t>
    </r>
    <r>
      <rPr>
        <b/>
        <sz val="10"/>
        <color indexed="12"/>
        <rFont val="Arial"/>
        <family val="2"/>
      </rPr>
      <t xml:space="preserve">bleu </t>
    </r>
    <r>
      <rPr>
        <b/>
        <sz val="10"/>
        <rFont val="Arial"/>
        <family val="2"/>
      </rPr>
      <t xml:space="preserve">d'identification du projet </t>
    </r>
    <r>
      <rPr>
        <b/>
        <sz val="10"/>
        <color rgb="FFFF0000"/>
        <rFont val="Arial"/>
        <family val="2"/>
      </rPr>
      <t>en commençant par le typde budget - ligne 11</t>
    </r>
  </si>
  <si>
    <t>avec impérativement le montant de l'adjudication - ligne 37</t>
  </si>
  <si>
    <t>Choisir :</t>
  </si>
  <si>
    <t>avec la date de l'offre et les noms / Prénom des intervenants</t>
  </si>
  <si>
    <r>
      <t xml:space="preserve">Lorsque le montant HT de l'adjudication est supérieur à CHF 2'000'000.- pour la construction /CHF  500'000.- pour services et fournitures, </t>
    </r>
    <r>
      <rPr>
        <b/>
        <sz val="10"/>
        <color rgb="FFFF0000"/>
        <rFont val="Arial"/>
        <family val="2"/>
      </rPr>
      <t>une information préalable à l'adjudication est donnée au Conseil d'Etat par le Chef du département concerné. Cette information fait l'objet d'une note explicative annexée à la proposition d'adjudication.</t>
    </r>
  </si>
  <si>
    <r>
      <rPr>
        <b/>
        <sz val="10"/>
        <rFont val="Arial"/>
        <family val="2"/>
      </rPr>
      <t>CP CIT-S</t>
    </r>
    <r>
      <rPr>
        <sz val="10"/>
        <rFont val="Arial"/>
        <family val="2"/>
      </rPr>
      <t xml:space="preserve"> : l'affaire est gérée en interne par un cdp CIT-S directement</t>
    </r>
  </si>
  <si>
    <r>
      <rPr>
        <b/>
        <sz val="10"/>
        <rFont val="Arial"/>
        <family val="2"/>
      </rPr>
      <t>CP CIT-S + COMPRO</t>
    </r>
    <r>
      <rPr>
        <sz val="10"/>
        <rFont val="Arial"/>
        <family val="2"/>
      </rPr>
      <t xml:space="preserve"> : l'affaire est gérée en interne par un cdp CIT-S directement et l'affaire a une COMPRO</t>
    </r>
  </si>
  <si>
    <r>
      <rPr>
        <b/>
        <sz val="10"/>
        <rFont val="Arial"/>
        <family val="2"/>
      </rPr>
      <t>Mandataires</t>
    </r>
    <r>
      <rPr>
        <sz val="10"/>
        <rFont val="Arial"/>
        <family val="2"/>
      </rPr>
      <t xml:space="preserve"> : l'affaire est gérée avec un mandataire qui fait le document</t>
    </r>
  </si>
  <si>
    <r>
      <rPr>
        <b/>
        <sz val="10"/>
        <rFont val="Arial"/>
        <family val="2"/>
      </rPr>
      <t>Mandataires + COMPRO</t>
    </r>
    <r>
      <rPr>
        <sz val="10"/>
        <rFont val="Arial"/>
        <family val="2"/>
      </rPr>
      <t xml:space="preserve"> : l'affaire est gérée avec un mandataire qui fait le document + COMPRO</t>
    </r>
  </si>
  <si>
    <t>Remarque</t>
  </si>
  <si>
    <t>en 2 exemplaires</t>
  </si>
  <si>
    <t>6. Gré à gré concurentiel</t>
  </si>
  <si>
    <t>Puis remplir le chapitre 1</t>
  </si>
  <si>
    <t>Puis remplir le chapitre 2</t>
  </si>
  <si>
    <t>Puis remplir le chapitre 3</t>
  </si>
  <si>
    <t>Puis remplir le chapitre 4</t>
  </si>
  <si>
    <t>Ce document se fait dès 100KF  sans mandataire.</t>
  </si>
  <si>
    <t>Ce choix déclenche les macros de signatures en fonction des compétences des parties.</t>
  </si>
  <si>
    <r>
      <rPr>
        <b/>
        <u/>
        <sz val="10"/>
        <rFont val="Arial"/>
        <family val="2"/>
      </rPr>
      <t>Les règles à appliquer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pour les délégations de compétences sont décrites dans les tableaux des compétences et la procédure de gestion fiancières :</t>
    </r>
  </si>
  <si>
    <t>Afin de simplifier la saisie, ce formulaire a été automatisé pour les signatures, les visas et les champs décisionnels. Les champs obligatoires pour l'automatisation sont les suivants :</t>
  </si>
  <si>
    <t xml:space="preserve">Directrice du CIT-S </t>
  </si>
  <si>
    <t>Directrice admin. et financier</t>
  </si>
  <si>
    <t>Dans le cadre d'un appel d'offre, faire une proposition d'adjudication dans tous les cas.</t>
  </si>
  <si>
    <t>Mme Borghini signe toutes les propositons en partance au DSAS.</t>
  </si>
  <si>
    <t>M. Louison signe ces propositions d'ajudications techniques jusuq'au seuil de partance au DSAS.</t>
  </si>
  <si>
    <t>De charger le CIT-S de notifier la décision aux intéressés et de l'autoriser à passer le(s) contrat(s) nécessaire(s).</t>
  </si>
  <si>
    <t>Directrice du CIT-S 
préavis Directeur adj. CIT-S</t>
  </si>
  <si>
    <t>Responsable 
chef-fe de projet</t>
  </si>
  <si>
    <t>Directrice administrative DINF</t>
  </si>
  <si>
    <t>Ce document se fait dès 20KF avec mandataires pour des constructions OU dès 100KF avec mandataires pour des services et des fournitures.</t>
  </si>
  <si>
    <t>Publication, support(s)</t>
  </si>
  <si>
    <t>Ouverture publique</t>
  </si>
  <si>
    <t>Actualisation de l'offre</t>
  </si>
  <si>
    <t>N. Demartines</t>
  </si>
  <si>
    <t>Directeur adj. CIT-S</t>
  </si>
  <si>
    <t>Direct. Admin. Fin. du CHUV</t>
  </si>
  <si>
    <t>Titulaire du fonds</t>
  </si>
  <si>
    <t>x</t>
  </si>
  <si>
    <t xml:space="preserve">Directeur adj. CIT-S  </t>
  </si>
  <si>
    <t>Président-e de la ComPro / Titulaire du fonds</t>
  </si>
  <si>
    <t xml:space="preserve">Président-e de la ComPro/ Titulaire du fonds  </t>
  </si>
  <si>
    <t xml:space="preserve">  Titulaire du fonds</t>
  </si>
  <si>
    <t>8.1%</t>
  </si>
  <si>
    <t>5. Gré à gré selon art.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</si>
</sst>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color indexed="10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color indexed="9"/>
      <name val="Arial"/>
      <family val="2"/>
    </font>
    <font>
      <b/>
      <sz val="9"/>
      <color indexed="9"/>
      <name val="Arial"/>
      <family val="2"/>
    </font>
    <font>
      <sz val="9"/>
      <color indexed="12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i/>
      <sz val="7.5"/>
      <name val="Arial"/>
      <family val="2"/>
    </font>
    <font>
      <sz val="10"/>
      <color indexed="47"/>
      <name val="Arial"/>
      <family val="2"/>
    </font>
    <font>
      <sz val="10"/>
      <color indexed="12"/>
      <name val="Arial"/>
      <family val="2"/>
    </font>
    <font>
      <b/>
      <sz val="12"/>
      <name val="Arial"/>
      <family val="2"/>
    </font>
    <font>
      <b/>
      <sz val="8"/>
      <color indexed="10"/>
      <name val="Arial"/>
      <family val="2"/>
    </font>
    <font>
      <i/>
      <sz val="7.5"/>
      <name val="Arial"/>
      <family val="2"/>
    </font>
    <font>
      <b/>
      <sz val="9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10"/>
      <color theme="5"/>
      <name val="Arial"/>
      <family val="2"/>
    </font>
    <font>
      <b/>
      <sz val="10"/>
      <color theme="4"/>
      <name val="Arial"/>
      <family val="2"/>
    </font>
    <font>
      <b/>
      <sz val="10"/>
      <color theme="5"/>
      <name val="Arial"/>
      <family val="2"/>
    </font>
    <font>
      <sz val="8"/>
      <color rgb="FF000000"/>
      <name val="Segoe UI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name val="Wingdings"/>
      <charset val="2"/>
    </font>
    <font>
      <sz val="10"/>
      <name val="Times New Roman"/>
      <family val="1"/>
    </font>
    <font>
      <u/>
      <sz val="10"/>
      <color theme="10"/>
      <name val="Arial"/>
      <family val="2"/>
    </font>
    <font>
      <b/>
      <sz val="10"/>
      <color rgb="FFFF0000"/>
      <name val="Arial"/>
      <family val="2"/>
    </font>
    <font>
      <b/>
      <u/>
      <sz val="10"/>
      <name val="Arial"/>
      <family val="2"/>
    </font>
    <font>
      <sz val="9"/>
      <color theme="0"/>
      <name val="Arial"/>
      <family val="2"/>
    </font>
    <font>
      <sz val="9"/>
      <color theme="5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b/>
      <sz val="10"/>
      <color indexed="12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b/>
      <sz val="10"/>
      <color theme="0"/>
      <name val="Arial"/>
      <family val="2"/>
    </font>
    <font>
      <b/>
      <sz val="9"/>
      <color rgb="FF00B0F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2" fillId="0" borderId="0" applyNumberFormat="0" applyFill="0" applyBorder="0" applyAlignment="0" applyProtection="0"/>
    <xf numFmtId="0" fontId="2" fillId="0" borderId="0"/>
  </cellStyleXfs>
  <cellXfs count="359">
    <xf numFmtId="0" fontId="0" fillId="0" borderId="0" xfId="0"/>
    <xf numFmtId="0" fontId="3" fillId="2" borderId="0" xfId="0" applyFont="1" applyFill="1" applyBorder="1" applyAlignment="1" applyProtection="1">
      <alignment horizontal="center"/>
    </xf>
    <xf numFmtId="0" fontId="4" fillId="0" borderId="0" xfId="0" applyFont="1" applyProtection="1"/>
    <xf numFmtId="0" fontId="4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4" fillId="2" borderId="0" xfId="0" applyFont="1" applyFill="1" applyBorder="1" applyAlignment="1" applyProtection="1">
      <alignment horizontal="left" wrapText="1"/>
    </xf>
    <xf numFmtId="0" fontId="4" fillId="2" borderId="0" xfId="0" applyFont="1" applyFill="1" applyBorder="1" applyAlignment="1" applyProtection="1">
      <alignment horizontal="center"/>
    </xf>
    <xf numFmtId="0" fontId="4" fillId="0" borderId="0" xfId="0" applyFont="1" applyAlignment="1" applyProtection="1">
      <alignment horizontal="left" vertical="top"/>
    </xf>
    <xf numFmtId="0" fontId="4" fillId="0" borderId="0" xfId="0" applyFont="1" applyAlignment="1" applyProtection="1">
      <alignment horizontal="right" vertical="top"/>
    </xf>
    <xf numFmtId="0" fontId="6" fillId="2" borderId="0" xfId="0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right" vertical="top" wrapText="1"/>
    </xf>
    <xf numFmtId="0" fontId="6" fillId="2" borderId="0" xfId="0" applyFont="1" applyFill="1" applyBorder="1" applyAlignment="1" applyProtection="1">
      <alignment horizontal="left" vertical="top" wrapText="1"/>
    </xf>
    <xf numFmtId="0" fontId="4" fillId="0" borderId="0" xfId="0" applyFont="1" applyBorder="1" applyProtection="1"/>
    <xf numFmtId="0" fontId="4" fillId="0" borderId="0" xfId="0" applyFont="1" applyBorder="1" applyAlignment="1" applyProtection="1">
      <alignment horizontal="left"/>
    </xf>
    <xf numFmtId="0" fontId="4" fillId="0" borderId="0" xfId="0" applyFont="1" applyAlignment="1" applyProtection="1">
      <alignment vertical="top" wrapText="1"/>
    </xf>
    <xf numFmtId="0" fontId="4" fillId="2" borderId="0" xfId="0" applyFont="1" applyFill="1" applyBorder="1" applyAlignment="1" applyProtection="1">
      <alignment horizontal="right"/>
    </xf>
    <xf numFmtId="0" fontId="8" fillId="0" borderId="0" xfId="0" applyFont="1" applyAlignment="1" applyProtection="1">
      <alignment horizontal="left"/>
    </xf>
    <xf numFmtId="0" fontId="8" fillId="0" borderId="0" xfId="0" applyFont="1" applyProtection="1"/>
    <xf numFmtId="0" fontId="4" fillId="2" borderId="0" xfId="0" applyFont="1" applyFill="1" applyBorder="1" applyAlignment="1" applyProtection="1"/>
    <xf numFmtId="0" fontId="6" fillId="0" borderId="0" xfId="0" applyFont="1" applyAlignment="1" applyProtection="1">
      <alignment horizontal="center"/>
    </xf>
    <xf numFmtId="0" fontId="4" fillId="2" borderId="0" xfId="0" applyFont="1" applyFill="1" applyBorder="1" applyAlignment="1" applyProtection="1">
      <alignment horizontal="left"/>
    </xf>
    <xf numFmtId="0" fontId="12" fillId="0" borderId="0" xfId="0" applyFont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right"/>
    </xf>
    <xf numFmtId="0" fontId="4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4" fillId="0" borderId="0" xfId="0" quotePrefix="1" applyFont="1" applyAlignment="1" applyProtection="1">
      <alignment horizontal="left"/>
    </xf>
    <xf numFmtId="0" fontId="8" fillId="0" borderId="0" xfId="0" applyFont="1" applyAlignment="1" applyProtection="1"/>
    <xf numFmtId="0" fontId="3" fillId="0" borderId="0" xfId="0" applyFont="1" applyBorder="1" applyAlignment="1" applyProtection="1">
      <alignment horizontal="right"/>
    </xf>
    <xf numFmtId="0" fontId="5" fillId="2" borderId="0" xfId="0" applyFont="1" applyFill="1" applyBorder="1" applyAlignment="1" applyProtection="1">
      <alignment horizontal="left"/>
    </xf>
    <xf numFmtId="0" fontId="8" fillId="2" borderId="0" xfId="0" applyFont="1" applyFill="1" applyBorder="1" applyAlignment="1" applyProtection="1">
      <alignment horizontal="left" vertical="center"/>
    </xf>
    <xf numFmtId="4" fontId="4" fillId="0" borderId="0" xfId="0" applyNumberFormat="1" applyFont="1" applyAlignment="1" applyProtection="1">
      <alignment horizontal="left"/>
    </xf>
    <xf numFmtId="4" fontId="4" fillId="0" borderId="0" xfId="0" applyNumberFormat="1" applyFont="1" applyProtection="1"/>
    <xf numFmtId="4" fontId="11" fillId="0" borderId="0" xfId="0" applyNumberFormat="1" applyFont="1" applyFill="1" applyBorder="1" applyAlignment="1" applyProtection="1">
      <alignment horizontal="right"/>
    </xf>
    <xf numFmtId="0" fontId="4" fillId="0" borderId="0" xfId="0" quotePrefix="1" applyFont="1" applyProtection="1"/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/>
    <xf numFmtId="4" fontId="11" fillId="0" borderId="0" xfId="0" applyNumberFormat="1" applyFont="1" applyFill="1" applyBorder="1" applyAlignment="1" applyProtection="1"/>
    <xf numFmtId="0" fontId="9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 vertical="top"/>
    </xf>
    <xf numFmtId="0" fontId="4" fillId="0" borderId="0" xfId="0" applyFont="1" applyAlignment="1" applyProtection="1">
      <alignment vertical="top"/>
    </xf>
    <xf numFmtId="0" fontId="4" fillId="0" borderId="0" xfId="0" applyFont="1" applyFill="1" applyBorder="1" applyAlignment="1" applyProtection="1">
      <alignment horizontal="left"/>
    </xf>
    <xf numFmtId="0" fontId="0" fillId="0" borderId="0" xfId="0" applyProtection="1">
      <protection hidden="1"/>
    </xf>
    <xf numFmtId="0" fontId="17" fillId="3" borderId="1" xfId="0" applyFont="1" applyFill="1" applyBorder="1" applyProtection="1">
      <protection hidden="1"/>
    </xf>
    <xf numFmtId="0" fontId="0" fillId="3" borderId="2" xfId="0" applyFill="1" applyBorder="1" applyProtection="1">
      <protection hidden="1"/>
    </xf>
    <xf numFmtId="0" fontId="0" fillId="3" borderId="3" xfId="0" applyFill="1" applyBorder="1" applyProtection="1">
      <protection hidden="1"/>
    </xf>
    <xf numFmtId="0" fontId="1" fillId="3" borderId="4" xfId="0" applyFont="1" applyFill="1" applyBorder="1" applyProtection="1">
      <protection hidden="1"/>
    </xf>
    <xf numFmtId="0" fontId="0" fillId="3" borderId="0" xfId="0" applyFill="1" applyBorder="1" applyProtection="1">
      <protection hidden="1"/>
    </xf>
    <xf numFmtId="0" fontId="0" fillId="3" borderId="5" xfId="0" applyFill="1" applyBorder="1" applyProtection="1">
      <protection hidden="1"/>
    </xf>
    <xf numFmtId="0" fontId="2" fillId="3" borderId="4" xfId="0" applyFont="1" applyFill="1" applyBorder="1" applyProtection="1">
      <protection hidden="1"/>
    </xf>
    <xf numFmtId="0" fontId="16" fillId="3" borderId="0" xfId="0" quotePrefix="1" applyFont="1" applyFill="1" applyBorder="1" applyProtection="1">
      <protection hidden="1"/>
    </xf>
    <xf numFmtId="0" fontId="0" fillId="3" borderId="0" xfId="0" quotePrefix="1" applyFill="1" applyBorder="1" applyProtection="1">
      <protection hidden="1"/>
    </xf>
    <xf numFmtId="4" fontId="16" fillId="3" borderId="0" xfId="0" quotePrefix="1" applyNumberFormat="1" applyFont="1" applyFill="1" applyBorder="1" applyProtection="1">
      <protection hidden="1"/>
    </xf>
    <xf numFmtId="0" fontId="0" fillId="3" borderId="4" xfId="0" applyFill="1" applyBorder="1" applyProtection="1">
      <protection hidden="1"/>
    </xf>
    <xf numFmtId="0" fontId="17" fillId="3" borderId="4" xfId="0" applyFont="1" applyFill="1" applyBorder="1" applyProtection="1">
      <protection hidden="1"/>
    </xf>
    <xf numFmtId="0" fontId="16" fillId="3" borderId="0" xfId="0" applyFont="1" applyFill="1" applyBorder="1" applyProtection="1">
      <protection hidden="1"/>
    </xf>
    <xf numFmtId="0" fontId="0" fillId="3" borderId="7" xfId="0" applyFill="1" applyBorder="1" applyProtection="1">
      <protection hidden="1"/>
    </xf>
    <xf numFmtId="0" fontId="0" fillId="3" borderId="8" xfId="0" applyFill="1" applyBorder="1" applyProtection="1">
      <protection hidden="1"/>
    </xf>
    <xf numFmtId="0" fontId="17" fillId="0" borderId="0" xfId="0" applyFont="1" applyProtection="1">
      <protection hidden="1"/>
    </xf>
    <xf numFmtId="0" fontId="15" fillId="0" borderId="0" xfId="0" applyFont="1" applyFill="1" applyProtection="1">
      <protection hidden="1"/>
    </xf>
    <xf numFmtId="0" fontId="0" fillId="0" borderId="0" xfId="0" applyFill="1" applyProtection="1">
      <protection hidden="1"/>
    </xf>
    <xf numFmtId="0" fontId="0" fillId="3" borderId="1" xfId="0" applyFill="1" applyBorder="1" applyProtection="1">
      <protection hidden="1"/>
    </xf>
    <xf numFmtId="0" fontId="0" fillId="0" borderId="9" xfId="0" applyBorder="1" applyProtection="1">
      <protection hidden="1"/>
    </xf>
    <xf numFmtId="0" fontId="4" fillId="0" borderId="0" xfId="0" applyFont="1" applyFill="1" applyBorder="1" applyProtection="1"/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 vertical="top" wrapText="1"/>
    </xf>
    <xf numFmtId="0" fontId="5" fillId="2" borderId="0" xfId="0" applyFont="1" applyFill="1" applyBorder="1" applyAlignment="1" applyProtection="1">
      <alignment horizontal="right"/>
    </xf>
    <xf numFmtId="0" fontId="5" fillId="0" borderId="0" xfId="0" applyFont="1" applyProtection="1"/>
    <xf numFmtId="0" fontId="11" fillId="0" borderId="0" xfId="0" applyFont="1" applyFill="1" applyProtection="1"/>
    <xf numFmtId="0" fontId="4" fillId="0" borderId="0" xfId="0" applyFont="1" applyFill="1" applyProtection="1"/>
    <xf numFmtId="0" fontId="6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 applyProtection="1">
      <alignment horizontal="left" vertical="top" wrapText="1"/>
    </xf>
    <xf numFmtId="0" fontId="1" fillId="3" borderId="3" xfId="0" applyFont="1" applyFill="1" applyBorder="1" applyAlignment="1" applyProtection="1">
      <alignment horizontal="center"/>
      <protection hidden="1"/>
    </xf>
    <xf numFmtId="0" fontId="1" fillId="3" borderId="0" xfId="0" applyFont="1" applyFill="1" applyAlignment="1" applyProtection="1">
      <alignment horizontal="center"/>
      <protection hidden="1"/>
    </xf>
    <xf numFmtId="0" fontId="1" fillId="5" borderId="9" xfId="0" applyFont="1" applyFill="1" applyBorder="1" applyAlignment="1" applyProtection="1">
      <alignment horizontal="center" wrapText="1"/>
      <protection hidden="1"/>
    </xf>
    <xf numFmtId="0" fontId="1" fillId="5" borderId="10" xfId="0" applyFont="1" applyFill="1" applyBorder="1" applyAlignment="1" applyProtection="1">
      <alignment horizontal="center" wrapText="1"/>
      <protection hidden="1"/>
    </xf>
    <xf numFmtId="0" fontId="1" fillId="3" borderId="14" xfId="0" applyFont="1" applyFill="1" applyBorder="1" applyAlignment="1" applyProtection="1">
      <alignment horizontal="center" wrapText="1"/>
      <protection hidden="1"/>
    </xf>
    <xf numFmtId="0" fontId="1" fillId="5" borderId="11" xfId="0" applyFont="1" applyFill="1" applyBorder="1" applyAlignment="1" applyProtection="1">
      <alignment horizontal="center" wrapText="1"/>
      <protection hidden="1"/>
    </xf>
    <xf numFmtId="0" fontId="4" fillId="0" borderId="0" xfId="0" applyFont="1" applyAlignment="1" applyProtection="1"/>
    <xf numFmtId="0" fontId="4" fillId="0" borderId="0" xfId="0" applyFont="1" applyFill="1" applyAlignment="1" applyProtection="1"/>
    <xf numFmtId="0" fontId="4" fillId="0" borderId="0" xfId="0" applyFont="1" applyFill="1" applyAlignment="1" applyProtection="1">
      <alignment horizontal="right"/>
    </xf>
    <xf numFmtId="0" fontId="4" fillId="0" borderId="0" xfId="0" applyFont="1" applyFill="1" applyBorder="1" applyAlignment="1" applyProtection="1">
      <alignment horizontal="right"/>
    </xf>
    <xf numFmtId="164" fontId="4" fillId="0" borderId="0" xfId="0" applyNumberFormat="1" applyFont="1" applyFill="1" applyBorder="1" applyAlignment="1" applyProtection="1">
      <alignment horizontal="right"/>
    </xf>
    <xf numFmtId="0" fontId="4" fillId="0" borderId="0" xfId="0" applyFont="1" applyFill="1" applyAlignment="1" applyProtection="1">
      <alignment horizontal="center"/>
    </xf>
    <xf numFmtId="0" fontId="12" fillId="0" borderId="0" xfId="0" applyFont="1" applyAlignment="1" applyProtection="1">
      <alignment horizontal="left"/>
    </xf>
    <xf numFmtId="0" fontId="18" fillId="2" borderId="0" xfId="0" applyFont="1" applyFill="1" applyBorder="1" applyAlignment="1" applyProtection="1">
      <alignment horizontal="left"/>
    </xf>
    <xf numFmtId="0" fontId="19" fillId="0" borderId="0" xfId="0" applyFont="1" applyAlignment="1" applyProtection="1">
      <alignment horizontal="left"/>
    </xf>
    <xf numFmtId="0" fontId="19" fillId="0" borderId="0" xfId="0" applyFont="1" applyAlignment="1" applyProtection="1">
      <alignment horizontal="left" vertical="top"/>
    </xf>
    <xf numFmtId="0" fontId="1" fillId="3" borderId="15" xfId="0" applyFont="1" applyFill="1" applyBorder="1" applyAlignment="1" applyProtection="1">
      <alignment horizontal="center" wrapText="1"/>
      <protection hidden="1"/>
    </xf>
    <xf numFmtId="0" fontId="1" fillId="5" borderId="9" xfId="0" applyFont="1" applyFill="1" applyBorder="1" applyAlignment="1" applyProtection="1">
      <alignment horizontal="center"/>
      <protection hidden="1"/>
    </xf>
    <xf numFmtId="0" fontId="3" fillId="7" borderId="0" xfId="0" applyFont="1" applyFill="1" applyBorder="1" applyAlignment="1" applyProtection="1">
      <alignment horizontal="center"/>
      <protection locked="0"/>
    </xf>
    <xf numFmtId="0" fontId="4" fillId="7" borderId="0" xfId="0" applyFont="1" applyFill="1" applyBorder="1" applyAlignment="1" applyProtection="1">
      <alignment horizontal="center"/>
      <protection locked="0"/>
    </xf>
    <xf numFmtId="0" fontId="4" fillId="7" borderId="0" xfId="0" applyFont="1" applyFill="1" applyBorder="1" applyAlignment="1" applyProtection="1">
      <alignment horizontal="right"/>
      <protection locked="0"/>
    </xf>
    <xf numFmtId="0" fontId="4" fillId="7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/>
    </xf>
    <xf numFmtId="0" fontId="12" fillId="0" borderId="0" xfId="0" applyFont="1" applyAlignment="1" applyProtection="1">
      <alignment wrapText="1"/>
    </xf>
    <xf numFmtId="0" fontId="4" fillId="0" borderId="0" xfId="0" applyFont="1" applyFill="1" applyAlignment="1" applyProtection="1">
      <alignment horizontal="right"/>
      <protection locked="0"/>
    </xf>
    <xf numFmtId="0" fontId="4" fillId="0" borderId="0" xfId="0" applyFont="1" applyFill="1" applyAlignment="1" applyProtection="1">
      <protection locked="0"/>
    </xf>
    <xf numFmtId="0" fontId="4" fillId="2" borderId="0" xfId="0" applyFont="1" applyFill="1" applyBorder="1" applyAlignment="1" applyProtection="1">
      <alignment horizontal="left" vertical="center"/>
    </xf>
    <xf numFmtId="0" fontId="12" fillId="0" borderId="0" xfId="0" applyFont="1" applyBorder="1" applyProtection="1"/>
    <xf numFmtId="0" fontId="2" fillId="0" borderId="0" xfId="0" applyFont="1" applyAlignment="1" applyProtection="1">
      <alignment wrapText="1"/>
    </xf>
    <xf numFmtId="0" fontId="0" fillId="0" borderId="0" xfId="0" applyAlignment="1">
      <alignment wrapText="1"/>
    </xf>
    <xf numFmtId="0" fontId="12" fillId="0" borderId="0" xfId="0" applyFont="1" applyAlignment="1" applyProtection="1">
      <alignment horizontal="right"/>
    </xf>
    <xf numFmtId="0" fontId="12" fillId="2" borderId="0" xfId="0" applyFont="1" applyFill="1" applyBorder="1" applyAlignment="1" applyProtection="1">
      <alignment horizontal="center" vertical="center" wrapText="1"/>
    </xf>
    <xf numFmtId="0" fontId="22" fillId="0" borderId="0" xfId="0" applyFont="1" applyFill="1" applyBorder="1" applyAlignment="1" applyProtection="1">
      <alignment horizontal="center"/>
    </xf>
    <xf numFmtId="0" fontId="22" fillId="0" borderId="0" xfId="0" applyFont="1" applyFill="1" applyBorder="1" applyAlignment="1" applyProtection="1">
      <alignment horizontal="left" vertical="top"/>
    </xf>
    <xf numFmtId="0" fontId="22" fillId="0" borderId="0" xfId="0" applyFont="1" applyFill="1" applyBorder="1" applyProtection="1"/>
    <xf numFmtId="0" fontId="21" fillId="0" borderId="0" xfId="0" applyFont="1" applyFill="1" applyBorder="1" applyAlignment="1" applyProtection="1">
      <alignment horizontal="center" vertical="center"/>
    </xf>
    <xf numFmtId="0" fontId="22" fillId="0" borderId="0" xfId="0" applyFont="1" applyBorder="1" applyProtection="1"/>
    <xf numFmtId="0" fontId="22" fillId="0" borderId="0" xfId="0" applyFont="1" applyFill="1" applyBorder="1" applyAlignment="1" applyProtection="1">
      <alignment horizontal="left"/>
    </xf>
    <xf numFmtId="0" fontId="22" fillId="0" borderId="0" xfId="0" applyFont="1" applyFill="1" applyBorder="1" applyAlignment="1" applyProtection="1">
      <alignment horizontal="right" vertical="top"/>
    </xf>
    <xf numFmtId="0" fontId="7" fillId="0" borderId="0" xfId="0" applyFont="1" applyFill="1" applyBorder="1" applyAlignment="1" applyProtection="1">
      <alignment horizontal="center" vertical="top"/>
    </xf>
    <xf numFmtId="0" fontId="14" fillId="0" borderId="0" xfId="0" applyFont="1" applyFill="1" applyBorder="1" applyAlignment="1" applyProtection="1">
      <alignment horizontal="left"/>
    </xf>
    <xf numFmtId="0" fontId="14" fillId="0" borderId="0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left" vertical="top"/>
    </xf>
    <xf numFmtId="0" fontId="14" fillId="0" borderId="0" xfId="0" applyFont="1" applyFill="1" applyBorder="1" applyProtection="1"/>
    <xf numFmtId="0" fontId="0" fillId="0" borderId="0" xfId="0" applyBorder="1" applyProtection="1">
      <protection hidden="1"/>
    </xf>
    <xf numFmtId="0" fontId="0" fillId="0" borderId="9" xfId="0" applyBorder="1" applyAlignment="1" applyProtection="1">
      <alignment wrapText="1"/>
      <protection hidden="1"/>
    </xf>
    <xf numFmtId="0" fontId="0" fillId="4" borderId="9" xfId="0" applyFill="1" applyBorder="1" applyAlignment="1" applyProtection="1">
      <alignment wrapText="1"/>
      <protection hidden="1"/>
    </xf>
    <xf numFmtId="0" fontId="7" fillId="7" borderId="0" xfId="0" applyFont="1" applyFill="1" applyBorder="1" applyAlignment="1" applyProtection="1">
      <alignment horizontal="center"/>
      <protection locked="0"/>
    </xf>
    <xf numFmtId="0" fontId="7" fillId="7" borderId="0" xfId="0" applyFont="1" applyFill="1" applyBorder="1" applyAlignment="1" applyProtection="1">
      <alignment horizontal="center" vertical="top"/>
      <protection locked="0"/>
    </xf>
    <xf numFmtId="0" fontId="23" fillId="0" borderId="0" xfId="0" applyFont="1" applyFill="1" applyBorder="1" applyProtection="1"/>
    <xf numFmtId="0" fontId="24" fillId="3" borderId="0" xfId="0" applyFont="1" applyFill="1" applyBorder="1" applyProtection="1">
      <protection hidden="1"/>
    </xf>
    <xf numFmtId="0" fontId="26" fillId="3" borderId="4" xfId="0" applyFont="1" applyFill="1" applyBorder="1" applyProtection="1">
      <protection hidden="1"/>
    </xf>
    <xf numFmtId="0" fontId="25" fillId="3" borderId="0" xfId="0" applyFont="1" applyFill="1" applyBorder="1" applyProtection="1">
      <protection hidden="1"/>
    </xf>
    <xf numFmtId="0" fontId="0" fillId="3" borderId="19" xfId="0" applyFill="1" applyBorder="1" applyAlignment="1" applyProtection="1">
      <alignment horizontal="right"/>
      <protection hidden="1"/>
    </xf>
    <xf numFmtId="0" fontId="0" fillId="3" borderId="20" xfId="0" applyFill="1" applyBorder="1" applyProtection="1">
      <protection hidden="1"/>
    </xf>
    <xf numFmtId="0" fontId="24" fillId="3" borderId="21" xfId="0" applyFont="1" applyFill="1" applyBorder="1" applyProtection="1">
      <protection hidden="1"/>
    </xf>
    <xf numFmtId="0" fontId="24" fillId="3" borderId="22" xfId="0" applyFont="1" applyFill="1" applyBorder="1" applyProtection="1">
      <protection hidden="1"/>
    </xf>
    <xf numFmtId="0" fontId="24" fillId="3" borderId="23" xfId="0" applyFont="1" applyFill="1" applyBorder="1" applyProtection="1">
      <protection hidden="1"/>
    </xf>
    <xf numFmtId="0" fontId="24" fillId="3" borderId="24" xfId="0" applyFont="1" applyFill="1" applyBorder="1" applyProtection="1">
      <protection hidden="1"/>
    </xf>
    <xf numFmtId="0" fontId="32" fillId="0" borderId="0" xfId="1" applyNumberFormat="1" applyFill="1" applyBorder="1" applyAlignment="1" applyProtection="1">
      <alignment horizontal="left"/>
    </xf>
    <xf numFmtId="0" fontId="2" fillId="0" borderId="9" xfId="0" applyFont="1" applyFill="1" applyBorder="1" applyAlignment="1" applyProtection="1">
      <alignment wrapText="1"/>
      <protection hidden="1"/>
    </xf>
    <xf numFmtId="0" fontId="0" fillId="4" borderId="9" xfId="0" applyFill="1" applyBorder="1" applyAlignment="1" applyProtection="1">
      <alignment horizontal="left" wrapText="1"/>
      <protection hidden="1"/>
    </xf>
    <xf numFmtId="0" fontId="35" fillId="0" borderId="0" xfId="0" applyFont="1" applyProtection="1"/>
    <xf numFmtId="0" fontId="35" fillId="0" borderId="0" xfId="0" applyFont="1" applyFill="1" applyProtection="1"/>
    <xf numFmtId="0" fontId="36" fillId="0" borderId="0" xfId="0" applyFont="1" applyProtection="1"/>
    <xf numFmtId="0" fontId="36" fillId="0" borderId="0" xfId="0" applyFont="1" applyFill="1" applyProtection="1"/>
    <xf numFmtId="0" fontId="36" fillId="0" borderId="0" xfId="0" applyFont="1" applyBorder="1" applyAlignment="1" applyProtection="1">
      <alignment horizontal="left"/>
    </xf>
    <xf numFmtId="0" fontId="0" fillId="0" borderId="9" xfId="0" applyBorder="1"/>
    <xf numFmtId="0" fontId="0" fillId="0" borderId="0" xfId="0" quotePrefix="1"/>
    <xf numFmtId="0" fontId="23" fillId="2" borderId="0" xfId="0" applyFont="1" applyFill="1" applyBorder="1" applyAlignment="1" applyProtection="1">
      <alignment horizontal="left" wrapText="1"/>
    </xf>
    <xf numFmtId="0" fontId="2" fillId="0" borderId="0" xfId="0" applyFont="1" applyProtection="1">
      <protection hidden="1"/>
    </xf>
    <xf numFmtId="0" fontId="16" fillId="3" borderId="4" xfId="0" applyFont="1" applyFill="1" applyBorder="1" applyAlignment="1" applyProtection="1">
      <alignment wrapText="1"/>
      <protection hidden="1"/>
    </xf>
    <xf numFmtId="0" fontId="16" fillId="3" borderId="25" xfId="0" applyFont="1" applyFill="1" applyBorder="1" applyAlignment="1" applyProtection="1">
      <alignment wrapText="1"/>
      <protection hidden="1"/>
    </xf>
    <xf numFmtId="0" fontId="0" fillId="0" borderId="9" xfId="0" applyBorder="1" applyAlignment="1" applyProtection="1">
      <alignment horizontal="center" wrapText="1"/>
      <protection hidden="1"/>
    </xf>
    <xf numFmtId="3" fontId="0" fillId="0" borderId="9" xfId="0" applyNumberFormat="1" applyBorder="1" applyAlignment="1" applyProtection="1">
      <alignment wrapText="1"/>
      <protection hidden="1"/>
    </xf>
    <xf numFmtId="0" fontId="0" fillId="0" borderId="11" xfId="0" applyBorder="1" applyAlignment="1" applyProtection="1">
      <alignment wrapText="1"/>
      <protection hidden="1"/>
    </xf>
    <xf numFmtId="0" fontId="2" fillId="0" borderId="9" xfId="0" applyFont="1" applyBorder="1" applyAlignment="1" applyProtection="1">
      <alignment wrapText="1"/>
      <protection hidden="1"/>
    </xf>
    <xf numFmtId="0" fontId="2" fillId="0" borderId="11" xfId="0" applyFont="1" applyBorder="1" applyAlignment="1" applyProtection="1">
      <alignment wrapText="1"/>
      <protection hidden="1"/>
    </xf>
    <xf numFmtId="3" fontId="0" fillId="0" borderId="12" xfId="0" applyNumberFormat="1" applyBorder="1" applyAlignment="1" applyProtection="1">
      <alignment wrapText="1"/>
      <protection hidden="1"/>
    </xf>
    <xf numFmtId="3" fontId="0" fillId="0" borderId="10" xfId="0" applyNumberFormat="1" applyBorder="1" applyAlignment="1" applyProtection="1">
      <alignment wrapText="1"/>
      <protection hidden="1"/>
    </xf>
    <xf numFmtId="3" fontId="2" fillId="0" borderId="13" xfId="0" applyNumberFormat="1" applyFont="1" applyFill="1" applyBorder="1" applyAlignment="1" applyProtection="1">
      <alignment wrapText="1"/>
      <protection hidden="1"/>
    </xf>
    <xf numFmtId="0" fontId="0" fillId="4" borderId="9" xfId="0" applyFill="1" applyBorder="1" applyAlignment="1" applyProtection="1">
      <alignment horizontal="center" wrapText="1"/>
      <protection hidden="1"/>
    </xf>
    <xf numFmtId="3" fontId="0" fillId="4" borderId="9" xfId="0" applyNumberFormat="1" applyFill="1" applyBorder="1" applyAlignment="1" applyProtection="1">
      <alignment wrapText="1"/>
      <protection hidden="1"/>
    </xf>
    <xf numFmtId="0" fontId="2" fillId="4" borderId="11" xfId="0" applyFont="1" applyFill="1" applyBorder="1" applyAlignment="1" applyProtection="1">
      <alignment wrapText="1"/>
      <protection hidden="1"/>
    </xf>
    <xf numFmtId="0" fontId="2" fillId="4" borderId="9" xfId="0" applyFont="1" applyFill="1" applyBorder="1" applyAlignment="1" applyProtection="1">
      <alignment wrapText="1"/>
      <protection hidden="1"/>
    </xf>
    <xf numFmtId="3" fontId="0" fillId="4" borderId="10" xfId="0" applyNumberFormat="1" applyFill="1" applyBorder="1" applyAlignment="1" applyProtection="1">
      <alignment wrapText="1"/>
      <protection hidden="1"/>
    </xf>
    <xf numFmtId="3" fontId="0" fillId="4" borderId="12" xfId="0" applyNumberFormat="1" applyFill="1" applyBorder="1" applyAlignment="1" applyProtection="1">
      <alignment wrapText="1"/>
      <protection hidden="1"/>
    </xf>
    <xf numFmtId="0" fontId="0" fillId="4" borderId="11" xfId="0" applyFill="1" applyBorder="1" applyAlignment="1" applyProtection="1">
      <alignment wrapText="1"/>
      <protection hidden="1"/>
    </xf>
    <xf numFmtId="0" fontId="0" fillId="8" borderId="9" xfId="0" applyFill="1" applyBorder="1" applyAlignment="1" applyProtection="1">
      <alignment wrapText="1"/>
      <protection hidden="1"/>
    </xf>
    <xf numFmtId="0" fontId="0" fillId="8" borderId="9" xfId="0" applyFill="1" applyBorder="1" applyAlignment="1" applyProtection="1">
      <alignment horizontal="center" wrapText="1"/>
      <protection hidden="1"/>
    </xf>
    <xf numFmtId="3" fontId="0" fillId="8" borderId="9" xfId="0" applyNumberFormat="1" applyFill="1" applyBorder="1" applyAlignment="1" applyProtection="1">
      <alignment wrapText="1"/>
      <protection hidden="1"/>
    </xf>
    <xf numFmtId="3" fontId="0" fillId="8" borderId="10" xfId="0" applyNumberFormat="1" applyFill="1" applyBorder="1" applyAlignment="1" applyProtection="1">
      <alignment wrapText="1"/>
      <protection hidden="1"/>
    </xf>
    <xf numFmtId="0" fontId="16" fillId="8" borderId="4" xfId="0" applyFont="1" applyFill="1" applyBorder="1" applyAlignment="1" applyProtection="1">
      <alignment wrapText="1"/>
      <protection hidden="1"/>
    </xf>
    <xf numFmtId="0" fontId="16" fillId="8" borderId="25" xfId="0" applyFont="1" applyFill="1" applyBorder="1" applyAlignment="1" applyProtection="1">
      <alignment wrapText="1"/>
      <protection hidden="1"/>
    </xf>
    <xf numFmtId="0" fontId="0" fillId="8" borderId="11" xfId="0" applyFill="1" applyBorder="1" applyAlignment="1" applyProtection="1">
      <alignment wrapText="1"/>
      <protection hidden="1"/>
    </xf>
    <xf numFmtId="0" fontId="2" fillId="8" borderId="9" xfId="0" applyFont="1" applyFill="1" applyBorder="1" applyAlignment="1" applyProtection="1">
      <alignment wrapText="1"/>
      <protection hidden="1"/>
    </xf>
    <xf numFmtId="3" fontId="0" fillId="8" borderId="12" xfId="0" applyNumberFormat="1" applyFill="1" applyBorder="1" applyAlignment="1" applyProtection="1">
      <alignment wrapText="1"/>
      <protection hidden="1"/>
    </xf>
    <xf numFmtId="0" fontId="2" fillId="8" borderId="11" xfId="0" applyFont="1" applyFill="1" applyBorder="1" applyAlignment="1" applyProtection="1">
      <alignment wrapText="1"/>
      <protection hidden="1"/>
    </xf>
    <xf numFmtId="0" fontId="11" fillId="0" borderId="0" xfId="0" applyFont="1" applyFill="1" applyAlignment="1" applyProtection="1"/>
    <xf numFmtId="0" fontId="0" fillId="0" borderId="9" xfId="0" applyFill="1" applyBorder="1" applyAlignment="1" applyProtection="1">
      <alignment wrapText="1"/>
      <protection hidden="1"/>
    </xf>
    <xf numFmtId="0" fontId="2" fillId="0" borderId="11" xfId="0" applyFont="1" applyFill="1" applyBorder="1" applyAlignment="1" applyProtection="1">
      <alignment wrapText="1"/>
      <protection hidden="1"/>
    </xf>
    <xf numFmtId="0" fontId="2" fillId="0" borderId="9" xfId="0" applyFont="1" applyBorder="1" applyProtection="1">
      <protection hidden="1"/>
    </xf>
    <xf numFmtId="3" fontId="16" fillId="3" borderId="30" xfId="0" applyNumberFormat="1" applyFont="1" applyFill="1" applyBorder="1" applyAlignment="1" applyProtection="1">
      <alignment wrapText="1"/>
      <protection hidden="1"/>
    </xf>
    <xf numFmtId="0" fontId="16" fillId="3" borderId="31" xfId="0" applyFont="1" applyFill="1" applyBorder="1" applyAlignment="1" applyProtection="1">
      <alignment wrapText="1"/>
      <protection hidden="1"/>
    </xf>
    <xf numFmtId="0" fontId="16" fillId="3" borderId="32" xfId="0" applyFont="1" applyFill="1" applyBorder="1" applyAlignment="1" applyProtection="1">
      <alignment wrapText="1"/>
      <protection hidden="1"/>
    </xf>
    <xf numFmtId="0" fontId="0" fillId="0" borderId="27" xfId="0" applyBorder="1" applyAlignment="1" applyProtection="1">
      <alignment wrapText="1"/>
      <protection hidden="1"/>
    </xf>
    <xf numFmtId="0" fontId="2" fillId="0" borderId="28" xfId="0" applyFont="1" applyBorder="1" applyAlignment="1" applyProtection="1">
      <alignment wrapText="1"/>
      <protection hidden="1"/>
    </xf>
    <xf numFmtId="0" fontId="0" fillId="0" borderId="28" xfId="0" applyBorder="1" applyAlignment="1" applyProtection="1">
      <alignment horizontal="center" wrapText="1"/>
      <protection hidden="1"/>
    </xf>
    <xf numFmtId="3" fontId="0" fillId="0" borderId="29" xfId="0" applyNumberFormat="1" applyBorder="1" applyAlignment="1" applyProtection="1">
      <alignment wrapText="1"/>
      <protection hidden="1"/>
    </xf>
    <xf numFmtId="0" fontId="0" fillId="0" borderId="33" xfId="0" applyBorder="1" applyAlignment="1" applyProtection="1">
      <alignment wrapText="1"/>
      <protection hidden="1"/>
    </xf>
    <xf numFmtId="0" fontId="2" fillId="0" borderId="28" xfId="0" applyFont="1" applyFill="1" applyBorder="1" applyAlignment="1" applyProtection="1">
      <alignment wrapText="1"/>
      <protection hidden="1"/>
    </xf>
    <xf numFmtId="0" fontId="2" fillId="0" borderId="33" xfId="0" applyFont="1" applyBorder="1" applyAlignment="1" applyProtection="1">
      <alignment wrapText="1"/>
      <protection hidden="1"/>
    </xf>
    <xf numFmtId="0" fontId="0" fillId="0" borderId="28" xfId="0" applyFill="1" applyBorder="1" applyAlignment="1" applyProtection="1">
      <alignment wrapText="1"/>
      <protection hidden="1"/>
    </xf>
    <xf numFmtId="0" fontId="0" fillId="0" borderId="28" xfId="0" applyBorder="1" applyAlignment="1" applyProtection="1">
      <alignment wrapText="1"/>
      <protection hidden="1"/>
    </xf>
    <xf numFmtId="0" fontId="2" fillId="0" borderId="28" xfId="0" applyFont="1" applyBorder="1" applyAlignment="1" applyProtection="1">
      <alignment horizontal="center" wrapText="1"/>
      <protection hidden="1"/>
    </xf>
    <xf numFmtId="0" fontId="2" fillId="4" borderId="28" xfId="0" applyFont="1" applyFill="1" applyBorder="1" applyAlignment="1" applyProtection="1">
      <alignment horizontal="left" wrapText="1"/>
      <protection hidden="1"/>
    </xf>
    <xf numFmtId="0" fontId="0" fillId="4" borderId="28" xfId="0" applyFill="1" applyBorder="1" applyAlignment="1" applyProtection="1">
      <alignment horizontal="center" wrapText="1"/>
      <protection hidden="1"/>
    </xf>
    <xf numFmtId="3" fontId="0" fillId="4" borderId="29" xfId="0" applyNumberFormat="1" applyFill="1" applyBorder="1" applyAlignment="1" applyProtection="1">
      <alignment wrapText="1"/>
      <protection hidden="1"/>
    </xf>
    <xf numFmtId="0" fontId="2" fillId="4" borderId="33" xfId="0" applyFont="1" applyFill="1" applyBorder="1" applyAlignment="1" applyProtection="1">
      <alignment wrapText="1"/>
      <protection hidden="1"/>
    </xf>
    <xf numFmtId="0" fontId="0" fillId="4" borderId="28" xfId="0" applyFill="1" applyBorder="1" applyAlignment="1" applyProtection="1">
      <alignment horizontal="left" wrapText="1"/>
      <protection hidden="1"/>
    </xf>
    <xf numFmtId="0" fontId="0" fillId="4" borderId="28" xfId="0" applyFill="1" applyBorder="1" applyAlignment="1" applyProtection="1">
      <alignment wrapText="1"/>
      <protection hidden="1"/>
    </xf>
    <xf numFmtId="0" fontId="2" fillId="4" borderId="28" xfId="0" applyFont="1" applyFill="1" applyBorder="1" applyAlignment="1" applyProtection="1">
      <alignment horizontal="center" wrapText="1"/>
      <protection hidden="1"/>
    </xf>
    <xf numFmtId="0" fontId="0" fillId="4" borderId="33" xfId="0" applyFill="1" applyBorder="1" applyAlignment="1" applyProtection="1">
      <alignment horizontal="left" wrapText="1"/>
      <protection hidden="1"/>
    </xf>
    <xf numFmtId="0" fontId="0" fillId="8" borderId="28" xfId="0" applyFill="1" applyBorder="1" applyAlignment="1" applyProtection="1">
      <alignment wrapText="1"/>
      <protection hidden="1"/>
    </xf>
    <xf numFmtId="0" fontId="0" fillId="8" borderId="28" xfId="0" applyFill="1" applyBorder="1" applyAlignment="1" applyProtection="1">
      <alignment horizontal="center" wrapText="1"/>
      <protection hidden="1"/>
    </xf>
    <xf numFmtId="3" fontId="0" fillId="8" borderId="29" xfId="0" applyNumberFormat="1" applyFill="1" applyBorder="1" applyAlignment="1" applyProtection="1">
      <alignment wrapText="1"/>
      <protection hidden="1"/>
    </xf>
    <xf numFmtId="0" fontId="16" fillId="8" borderId="31" xfId="0" applyFont="1" applyFill="1" applyBorder="1" applyAlignment="1" applyProtection="1">
      <alignment wrapText="1"/>
      <protection hidden="1"/>
    </xf>
    <xf numFmtId="0" fontId="0" fillId="8" borderId="33" xfId="0" applyFill="1" applyBorder="1" applyAlignment="1" applyProtection="1">
      <alignment wrapText="1"/>
      <protection hidden="1"/>
    </xf>
    <xf numFmtId="0" fontId="2" fillId="8" borderId="28" xfId="0" applyFont="1" applyFill="1" applyBorder="1" applyAlignment="1" applyProtection="1">
      <alignment wrapText="1"/>
      <protection hidden="1"/>
    </xf>
    <xf numFmtId="0" fontId="2" fillId="8" borderId="28" xfId="0" applyFont="1" applyFill="1" applyBorder="1" applyAlignment="1" applyProtection="1">
      <alignment horizontal="center" wrapText="1"/>
      <protection hidden="1"/>
    </xf>
    <xf numFmtId="0" fontId="2" fillId="8" borderId="33" xfId="0" applyFont="1" applyFill="1" applyBorder="1" applyAlignment="1" applyProtection="1">
      <alignment wrapText="1"/>
      <protection hidden="1"/>
    </xf>
    <xf numFmtId="0" fontId="2" fillId="0" borderId="28" xfId="0" applyFont="1" applyBorder="1" applyProtection="1">
      <protection hidden="1"/>
    </xf>
    <xf numFmtId="0" fontId="0" fillId="8" borderId="28" xfId="0" applyFill="1" applyBorder="1" applyAlignment="1" applyProtection="1">
      <alignment horizontal="left" wrapText="1"/>
      <protection hidden="1"/>
    </xf>
    <xf numFmtId="0" fontId="1" fillId="10" borderId="9" xfId="0" applyFont="1" applyFill="1" applyBorder="1" applyAlignment="1" applyProtection="1">
      <alignment horizontal="center" wrapText="1"/>
      <protection hidden="1"/>
    </xf>
    <xf numFmtId="0" fontId="1" fillId="10" borderId="28" xfId="0" applyFont="1" applyFill="1" applyBorder="1" applyAlignment="1" applyProtection="1">
      <alignment horizontal="center" wrapText="1"/>
      <protection hidden="1"/>
    </xf>
    <xf numFmtId="0" fontId="1" fillId="12" borderId="9" xfId="0" applyFont="1" applyFill="1" applyBorder="1" applyAlignment="1" applyProtection="1">
      <alignment horizontal="center" wrapText="1"/>
      <protection hidden="1"/>
    </xf>
    <xf numFmtId="0" fontId="1" fillId="12" borderId="28" xfId="0" applyFont="1" applyFill="1" applyBorder="1" applyAlignment="1" applyProtection="1">
      <alignment horizontal="center" wrapText="1"/>
      <protection hidden="1"/>
    </xf>
    <xf numFmtId="0" fontId="1" fillId="11" borderId="9" xfId="0" applyFont="1" applyFill="1" applyBorder="1" applyAlignment="1" applyProtection="1">
      <alignment horizontal="center" wrapText="1"/>
      <protection hidden="1"/>
    </xf>
    <xf numFmtId="0" fontId="1" fillId="11" borderId="28" xfId="0" applyFont="1" applyFill="1" applyBorder="1" applyAlignment="1" applyProtection="1">
      <alignment horizontal="center" wrapText="1"/>
      <protection hidden="1"/>
    </xf>
    <xf numFmtId="0" fontId="1" fillId="9" borderId="9" xfId="0" applyFont="1" applyFill="1" applyBorder="1" applyAlignment="1" applyProtection="1">
      <alignment horizontal="center" wrapText="1"/>
      <protection hidden="1"/>
    </xf>
    <xf numFmtId="0" fontId="1" fillId="9" borderId="28" xfId="0" applyFont="1" applyFill="1" applyBorder="1" applyAlignment="1" applyProtection="1">
      <alignment horizontal="center" wrapText="1"/>
      <protection hidden="1"/>
    </xf>
    <xf numFmtId="0" fontId="37" fillId="0" borderId="0" xfId="0" applyFont="1" applyFill="1" applyProtection="1">
      <protection hidden="1"/>
    </xf>
    <xf numFmtId="0" fontId="1" fillId="5" borderId="37" xfId="0" applyFont="1" applyFill="1" applyBorder="1" applyAlignment="1" applyProtection="1">
      <alignment horizontal="center" wrapText="1"/>
      <protection hidden="1"/>
    </xf>
    <xf numFmtId="0" fontId="0" fillId="8" borderId="37" xfId="0" applyFill="1" applyBorder="1" applyAlignment="1" applyProtection="1">
      <alignment wrapText="1"/>
      <protection hidden="1"/>
    </xf>
    <xf numFmtId="0" fontId="2" fillId="8" borderId="10" xfId="0" applyFont="1" applyFill="1" applyBorder="1" applyAlignment="1" applyProtection="1">
      <alignment wrapText="1"/>
      <protection hidden="1"/>
    </xf>
    <xf numFmtId="0" fontId="0" fillId="8" borderId="38" xfId="0" applyFill="1" applyBorder="1" applyAlignment="1" applyProtection="1">
      <alignment wrapText="1"/>
      <protection hidden="1"/>
    </xf>
    <xf numFmtId="0" fontId="2" fillId="0" borderId="37" xfId="0" applyFont="1" applyBorder="1" applyAlignment="1" applyProtection="1">
      <alignment wrapText="1"/>
      <protection hidden="1"/>
    </xf>
    <xf numFmtId="0" fontId="2" fillId="0" borderId="38" xfId="0" applyFont="1" applyBorder="1" applyAlignment="1" applyProtection="1">
      <alignment wrapText="1"/>
      <protection hidden="1"/>
    </xf>
    <xf numFmtId="0" fontId="2" fillId="0" borderId="10" xfId="0" applyFont="1" applyBorder="1" applyAlignment="1" applyProtection="1">
      <alignment wrapText="1"/>
      <protection hidden="1"/>
    </xf>
    <xf numFmtId="0" fontId="2" fillId="4" borderId="37" xfId="0" applyFont="1" applyFill="1" applyBorder="1" applyAlignment="1" applyProtection="1">
      <alignment wrapText="1"/>
      <protection hidden="1"/>
    </xf>
    <xf numFmtId="0" fontId="0" fillId="4" borderId="29" xfId="0" applyFill="1" applyBorder="1" applyAlignment="1" applyProtection="1">
      <alignment horizontal="left" wrapText="1"/>
      <protection hidden="1"/>
    </xf>
    <xf numFmtId="0" fontId="2" fillId="8" borderId="29" xfId="0" applyFont="1" applyFill="1" applyBorder="1" applyAlignment="1" applyProtection="1">
      <alignment wrapText="1"/>
      <protection hidden="1"/>
    </xf>
    <xf numFmtId="0" fontId="2" fillId="0" borderId="10" xfId="0" applyFont="1" applyFill="1" applyBorder="1" applyAlignment="1" applyProtection="1">
      <alignment wrapText="1"/>
      <protection hidden="1"/>
    </xf>
    <xf numFmtId="0" fontId="2" fillId="0" borderId="29" xfId="0" applyFont="1" applyFill="1" applyBorder="1" applyAlignment="1" applyProtection="1">
      <alignment wrapText="1"/>
      <protection hidden="1"/>
    </xf>
    <xf numFmtId="0" fontId="1" fillId="5" borderId="39" xfId="0" applyFont="1" applyFill="1" applyBorder="1" applyAlignment="1" applyProtection="1">
      <alignment horizontal="center" wrapText="1"/>
      <protection hidden="1"/>
    </xf>
    <xf numFmtId="0" fontId="2" fillId="8" borderId="39" xfId="0" applyFont="1" applyFill="1" applyBorder="1" applyAlignment="1" applyProtection="1">
      <alignment wrapText="1"/>
      <protection hidden="1"/>
    </xf>
    <xf numFmtId="0" fontId="2" fillId="8" borderId="36" xfId="0" applyFont="1" applyFill="1" applyBorder="1" applyAlignment="1" applyProtection="1">
      <alignment wrapText="1"/>
      <protection hidden="1"/>
    </xf>
    <xf numFmtId="0" fontId="2" fillId="0" borderId="39" xfId="0" applyFont="1" applyBorder="1" applyAlignment="1" applyProtection="1">
      <alignment wrapText="1"/>
      <protection hidden="1"/>
    </xf>
    <xf numFmtId="0" fontId="2" fillId="0" borderId="36" xfId="0" applyFont="1" applyBorder="1" applyAlignment="1" applyProtection="1">
      <alignment wrapText="1"/>
      <protection hidden="1"/>
    </xf>
    <xf numFmtId="0" fontId="2" fillId="0" borderId="39" xfId="0" applyFont="1" applyFill="1" applyBorder="1" applyAlignment="1" applyProtection="1">
      <alignment wrapText="1"/>
      <protection hidden="1"/>
    </xf>
    <xf numFmtId="0" fontId="2" fillId="4" borderId="39" xfId="0" applyFont="1" applyFill="1" applyBorder="1" applyAlignment="1" applyProtection="1">
      <alignment wrapText="1"/>
      <protection hidden="1"/>
    </xf>
    <xf numFmtId="0" fontId="0" fillId="4" borderId="39" xfId="0" applyFill="1" applyBorder="1" applyAlignment="1" applyProtection="1">
      <alignment horizontal="left" wrapText="1"/>
      <protection hidden="1"/>
    </xf>
    <xf numFmtId="0" fontId="0" fillId="4" borderId="36" xfId="0" applyFill="1" applyBorder="1" applyAlignment="1" applyProtection="1">
      <alignment horizontal="left" wrapText="1"/>
      <protection hidden="1"/>
    </xf>
    <xf numFmtId="0" fontId="2" fillId="0" borderId="36" xfId="0" applyFont="1" applyFill="1" applyBorder="1" applyAlignment="1" applyProtection="1">
      <alignment wrapText="1"/>
      <protection hidden="1"/>
    </xf>
    <xf numFmtId="0" fontId="2" fillId="4" borderId="29" xfId="0" applyFont="1" applyFill="1" applyBorder="1" applyAlignment="1" applyProtection="1">
      <alignment horizontal="left" wrapText="1"/>
      <protection hidden="1"/>
    </xf>
    <xf numFmtId="0" fontId="40" fillId="0" borderId="0" xfId="0" applyFont="1" applyFill="1" applyBorder="1" applyAlignment="1" applyProtection="1">
      <alignment horizontal="center"/>
      <protection hidden="1"/>
    </xf>
    <xf numFmtId="0" fontId="41" fillId="0" borderId="0" xfId="0" applyFont="1" applyFill="1" applyProtection="1">
      <protection hidden="1"/>
    </xf>
    <xf numFmtId="0" fontId="42" fillId="0" borderId="0" xfId="0" applyFont="1" applyFill="1" applyBorder="1" applyAlignment="1" applyProtection="1">
      <alignment horizontal="center"/>
      <protection hidden="1"/>
    </xf>
    <xf numFmtId="0" fontId="2" fillId="0" borderId="40" xfId="0" applyFont="1" applyBorder="1" applyAlignment="1" applyProtection="1">
      <alignment wrapText="1"/>
      <protection hidden="1"/>
    </xf>
    <xf numFmtId="0" fontId="35" fillId="2" borderId="0" xfId="0" applyFont="1" applyFill="1" applyBorder="1" applyAlignment="1" applyProtection="1">
      <alignment horizontal="center"/>
      <protection locked="0"/>
    </xf>
    <xf numFmtId="0" fontId="4" fillId="0" borderId="0" xfId="2" applyFont="1" applyProtection="1"/>
    <xf numFmtId="0" fontId="4" fillId="2" borderId="0" xfId="2" applyFont="1" applyFill="1" applyBorder="1" applyAlignment="1" applyProtection="1">
      <alignment horizontal="center"/>
    </xf>
    <xf numFmtId="0" fontId="4" fillId="0" borderId="0" xfId="2" applyFont="1" applyBorder="1" applyProtection="1"/>
    <xf numFmtId="0" fontId="4" fillId="2" borderId="0" xfId="2" applyFont="1" applyFill="1" applyBorder="1" applyAlignment="1" applyProtection="1">
      <alignment horizontal="left" wrapText="1"/>
    </xf>
    <xf numFmtId="0" fontId="4" fillId="0" borderId="0" xfId="2" applyFont="1" applyAlignment="1" applyProtection="1">
      <alignment horizontal="right"/>
    </xf>
    <xf numFmtId="0" fontId="4" fillId="0" borderId="0" xfId="2" applyFont="1" applyAlignment="1" applyProtection="1">
      <alignment horizontal="left" vertical="top"/>
    </xf>
    <xf numFmtId="0" fontId="4" fillId="0" borderId="0" xfId="2" applyFont="1" applyAlignment="1" applyProtection="1">
      <alignment horizontal="right" vertical="top"/>
    </xf>
    <xf numFmtId="0" fontId="6" fillId="2" borderId="0" xfId="2" applyFont="1" applyFill="1" applyBorder="1" applyAlignment="1" applyProtection="1">
      <alignment horizontal="left"/>
    </xf>
    <xf numFmtId="0" fontId="9" fillId="0" borderId="0" xfId="2" applyFont="1" applyAlignment="1" applyProtection="1">
      <alignment vertical="center"/>
    </xf>
    <xf numFmtId="0" fontId="4" fillId="0" borderId="0" xfId="2" applyFont="1" applyFill="1" applyBorder="1" applyProtection="1"/>
    <xf numFmtId="0" fontId="7" fillId="0" borderId="0" xfId="2" applyFont="1" applyFill="1" applyBorder="1" applyProtection="1"/>
    <xf numFmtId="0" fontId="4" fillId="0" borderId="0" xfId="2" applyNumberFormat="1" applyFont="1" applyFill="1" applyBorder="1" applyAlignment="1" applyProtection="1">
      <alignment horizontal="left"/>
    </xf>
    <xf numFmtId="0" fontId="7" fillId="0" borderId="0" xfId="2" applyFont="1" applyFill="1" applyBorder="1" applyAlignment="1" applyProtection="1">
      <alignment horizontal="right"/>
    </xf>
    <xf numFmtId="0" fontId="2" fillId="0" borderId="0" xfId="2" applyFont="1" applyFill="1" applyBorder="1" applyProtection="1"/>
    <xf numFmtId="0" fontId="1" fillId="0" borderId="0" xfId="2" applyFont="1" applyFill="1" applyBorder="1" applyProtection="1"/>
    <xf numFmtId="0" fontId="1" fillId="0" borderId="0" xfId="2" applyFont="1" applyFill="1" applyBorder="1" applyAlignment="1" applyProtection="1">
      <alignment horizontal="right"/>
    </xf>
    <xf numFmtId="0" fontId="2" fillId="0" borderId="0" xfId="2" applyNumberFormat="1" applyFont="1" applyFill="1" applyBorder="1" applyAlignment="1" applyProtection="1">
      <alignment horizontal="left"/>
    </xf>
    <xf numFmtId="0" fontId="2" fillId="0" borderId="0" xfId="2" applyFont="1" applyProtection="1"/>
    <xf numFmtId="0" fontId="2" fillId="0" borderId="0" xfId="2" applyFont="1" applyBorder="1" applyProtection="1"/>
    <xf numFmtId="0" fontId="2" fillId="0" borderId="0" xfId="2" applyFont="1" applyFill="1" applyBorder="1" applyAlignment="1" applyProtection="1">
      <alignment horizontal="center" vertical="justify" wrapText="1"/>
    </xf>
    <xf numFmtId="0" fontId="34" fillId="0" borderId="0" xfId="2" applyFont="1" applyFill="1" applyBorder="1" applyProtection="1"/>
    <xf numFmtId="0" fontId="2" fillId="0" borderId="0" xfId="2" applyFont="1" applyFill="1" applyBorder="1" applyAlignment="1" applyProtection="1">
      <alignment horizontal="center" vertical="justify"/>
    </xf>
    <xf numFmtId="0" fontId="4" fillId="0" borderId="0" xfId="2" applyFont="1" applyAlignment="1" applyProtection="1"/>
    <xf numFmtId="0" fontId="33" fillId="0" borderId="0" xfId="2" applyFont="1" applyFill="1" applyBorder="1" applyProtection="1"/>
    <xf numFmtId="0" fontId="1" fillId="0" borderId="0" xfId="2" applyFont="1" applyFill="1" applyBorder="1" applyAlignment="1" applyProtection="1"/>
    <xf numFmtId="0" fontId="2" fillId="0" borderId="0" xfId="2" applyFont="1" applyFill="1" applyBorder="1" applyAlignment="1" applyProtection="1">
      <alignment horizontal="justify" wrapText="1"/>
    </xf>
    <xf numFmtId="0" fontId="2" fillId="0" borderId="0" xfId="2" applyFont="1" applyBorder="1" applyAlignment="1" applyProtection="1">
      <alignment horizontal="justify" vertical="justify" wrapText="1"/>
    </xf>
    <xf numFmtId="0" fontId="1" fillId="0" borderId="0" xfId="2" applyFont="1" applyAlignment="1" applyProtection="1">
      <alignment horizontal="left"/>
    </xf>
    <xf numFmtId="0" fontId="29" fillId="0" borderId="0" xfId="2" applyFont="1" applyFill="1" applyBorder="1" applyProtection="1"/>
    <xf numFmtId="0" fontId="7" fillId="0" borderId="0" xfId="2" applyFont="1" applyProtection="1"/>
    <xf numFmtId="0" fontId="28" fillId="0" borderId="0" xfId="2" applyFont="1" applyFill="1" applyBorder="1" applyProtection="1"/>
    <xf numFmtId="0" fontId="44" fillId="0" borderId="0" xfId="2" applyFont="1" applyBorder="1" applyAlignment="1" applyProtection="1"/>
    <xf numFmtId="0" fontId="30" fillId="0" borderId="0" xfId="2" applyFont="1" applyBorder="1" applyAlignment="1" applyProtection="1"/>
    <xf numFmtId="0" fontId="2" fillId="0" borderId="0" xfId="2" applyFont="1" applyBorder="1" applyAlignment="1" applyProtection="1"/>
    <xf numFmtId="0" fontId="2" fillId="0" borderId="0" xfId="2" quotePrefix="1" applyFont="1" applyBorder="1" applyAlignment="1" applyProtection="1"/>
    <xf numFmtId="0" fontId="1" fillId="0" borderId="0" xfId="2" applyFont="1" applyProtection="1"/>
    <xf numFmtId="0" fontId="2" fillId="0" borderId="0" xfId="2" applyFont="1" applyFill="1" applyBorder="1" applyAlignment="1" applyProtection="1"/>
    <xf numFmtId="0" fontId="7" fillId="0" borderId="0" xfId="2" applyFont="1" applyAlignment="1" applyProtection="1">
      <alignment horizontal="left"/>
    </xf>
    <xf numFmtId="0" fontId="45" fillId="0" borderId="0" xfId="2" applyFont="1" applyProtection="1"/>
    <xf numFmtId="0" fontId="28" fillId="0" borderId="0" xfId="2" applyFont="1" applyFill="1" applyBorder="1" applyAlignment="1" applyProtection="1">
      <alignment vertical="justify" wrapText="1"/>
    </xf>
    <xf numFmtId="0" fontId="28" fillId="0" borderId="0" xfId="2" applyFont="1" applyFill="1" applyBorder="1" applyAlignment="1" applyProtection="1">
      <alignment horizontal="left" vertical="justify" wrapText="1"/>
    </xf>
    <xf numFmtId="0" fontId="46" fillId="13" borderId="0" xfId="2" applyFont="1" applyFill="1" applyBorder="1" applyProtection="1"/>
    <xf numFmtId="0" fontId="2" fillId="3" borderId="6" xfId="0" applyFont="1" applyFill="1" applyBorder="1" applyProtection="1">
      <protection hidden="1"/>
    </xf>
    <xf numFmtId="4" fontId="4" fillId="0" borderId="0" xfId="0" applyNumberFormat="1" applyFont="1" applyAlignment="1" applyProtection="1">
      <alignment horizontal="right"/>
    </xf>
    <xf numFmtId="0" fontId="4" fillId="0" borderId="0" xfId="0" quotePrefix="1" applyFont="1" applyAlignment="1" applyProtection="1">
      <alignment horizontal="right"/>
    </xf>
    <xf numFmtId="0" fontId="8" fillId="0" borderId="0" xfId="0" applyFont="1" applyAlignment="1" applyProtection="1">
      <alignment horizontal="right"/>
    </xf>
    <xf numFmtId="0" fontId="4" fillId="0" borderId="0" xfId="0" applyFont="1" applyBorder="1" applyAlignment="1" applyProtection="1">
      <alignment horizontal="center"/>
    </xf>
    <xf numFmtId="0" fontId="2" fillId="0" borderId="0" xfId="2" applyFont="1" applyFill="1" applyBorder="1" applyAlignment="1" applyProtection="1">
      <alignment horizontal="center" vertical="justify" wrapText="1"/>
    </xf>
    <xf numFmtId="0" fontId="47" fillId="0" borderId="1" xfId="2" applyFont="1" applyBorder="1" applyProtection="1"/>
    <xf numFmtId="0" fontId="2" fillId="0" borderId="2" xfId="2" applyFont="1" applyFill="1" applyBorder="1" applyAlignment="1" applyProtection="1">
      <alignment horizontal="center" vertical="justify" wrapText="1"/>
    </xf>
    <xf numFmtId="0" fontId="2" fillId="0" borderId="3" xfId="2" applyFont="1" applyFill="1" applyBorder="1" applyAlignment="1" applyProtection="1">
      <alignment horizontal="center" vertical="justify" wrapText="1"/>
    </xf>
    <xf numFmtId="0" fontId="47" fillId="0" borderId="6" xfId="2" applyFont="1" applyBorder="1" applyProtection="1"/>
    <xf numFmtId="0" fontId="2" fillId="0" borderId="7" xfId="2" applyFont="1" applyFill="1" applyBorder="1" applyAlignment="1" applyProtection="1">
      <alignment horizontal="center" vertical="justify" wrapText="1"/>
    </xf>
    <xf numFmtId="0" fontId="2" fillId="0" borderId="8" xfId="2" applyFont="1" applyFill="1" applyBorder="1" applyAlignment="1" applyProtection="1">
      <alignment horizontal="center" vertical="justify" wrapText="1"/>
    </xf>
    <xf numFmtId="0" fontId="2" fillId="0" borderId="0" xfId="2" applyFont="1" applyFill="1" applyBorder="1" applyAlignment="1" applyProtection="1">
      <alignment horizontal="center" vertical="justify" wrapText="1"/>
    </xf>
    <xf numFmtId="0" fontId="2" fillId="4" borderId="36" xfId="0" applyFont="1" applyFill="1" applyBorder="1" applyAlignment="1" applyProtection="1">
      <alignment horizontal="left" wrapText="1"/>
      <protection hidden="1"/>
    </xf>
    <xf numFmtId="0" fontId="47" fillId="0" borderId="4" xfId="2" applyFont="1" applyBorder="1" applyProtection="1"/>
    <xf numFmtId="0" fontId="2" fillId="0" borderId="5" xfId="2" applyFont="1" applyFill="1" applyBorder="1" applyAlignment="1" applyProtection="1">
      <alignment horizontal="center" vertical="justify" wrapText="1"/>
    </xf>
    <xf numFmtId="0" fontId="4" fillId="0" borderId="12" xfId="2" applyFont="1" applyBorder="1" applyProtection="1"/>
    <xf numFmtId="0" fontId="4" fillId="0" borderId="41" xfId="2" applyFont="1" applyBorder="1" applyProtection="1"/>
    <xf numFmtId="0" fontId="4" fillId="0" borderId="42" xfId="2" applyFont="1" applyBorder="1" applyProtection="1"/>
    <xf numFmtId="0" fontId="4" fillId="0" borderId="43" xfId="2" applyFont="1" applyBorder="1" applyProtection="1"/>
    <xf numFmtId="0" fontId="4" fillId="0" borderId="16" xfId="2" applyFont="1" applyBorder="1" applyProtection="1"/>
    <xf numFmtId="0" fontId="4" fillId="0" borderId="26" xfId="2" applyFont="1" applyBorder="1" applyProtection="1"/>
    <xf numFmtId="0" fontId="0" fillId="8" borderId="26" xfId="0" applyFill="1" applyBorder="1" applyAlignment="1" applyProtection="1">
      <alignment wrapText="1"/>
      <protection hidden="1"/>
    </xf>
    <xf numFmtId="0" fontId="2" fillId="8" borderId="43" xfId="0" applyFont="1" applyFill="1" applyBorder="1" applyAlignment="1" applyProtection="1">
      <alignment wrapText="1"/>
      <protection hidden="1"/>
    </xf>
    <xf numFmtId="0" fontId="2" fillId="8" borderId="45" xfId="0" applyFont="1" applyFill="1" applyBorder="1" applyAlignment="1" applyProtection="1">
      <alignment wrapText="1"/>
      <protection hidden="1"/>
    </xf>
    <xf numFmtId="0" fontId="2" fillId="8" borderId="40" xfId="0" applyFont="1" applyFill="1" applyBorder="1" applyAlignment="1" applyProtection="1">
      <alignment wrapText="1"/>
      <protection hidden="1"/>
    </xf>
    <xf numFmtId="0" fontId="0" fillId="8" borderId="10" xfId="0" applyFill="1" applyBorder="1" applyAlignment="1" applyProtection="1">
      <alignment wrapText="1"/>
      <protection hidden="1"/>
    </xf>
    <xf numFmtId="0" fontId="0" fillId="8" borderId="29" xfId="0" applyFill="1" applyBorder="1" applyAlignment="1" applyProtection="1">
      <alignment wrapText="1"/>
      <protection hidden="1"/>
    </xf>
    <xf numFmtId="0" fontId="2" fillId="0" borderId="27" xfId="0" applyFont="1" applyFill="1" applyBorder="1" applyAlignment="1" applyProtection="1">
      <alignment wrapText="1"/>
      <protection hidden="1"/>
    </xf>
    <xf numFmtId="0" fontId="2" fillId="0" borderId="16" xfId="0" applyFont="1" applyBorder="1" applyAlignment="1" applyProtection="1">
      <alignment wrapText="1"/>
      <protection hidden="1"/>
    </xf>
    <xf numFmtId="0" fontId="2" fillId="8" borderId="44" xfId="0" applyFont="1" applyFill="1" applyBorder="1" applyAlignment="1" applyProtection="1">
      <alignment wrapText="1"/>
      <protection hidden="1"/>
    </xf>
    <xf numFmtId="49" fontId="4" fillId="0" borderId="0" xfId="0" applyNumberFormat="1" applyFont="1" applyFill="1" applyAlignment="1" applyProtection="1">
      <alignment vertical="top"/>
    </xf>
    <xf numFmtId="0" fontId="2" fillId="0" borderId="0" xfId="2" applyFont="1" applyBorder="1" applyAlignment="1" applyProtection="1">
      <alignment horizontal="left" vertical="justify"/>
    </xf>
    <xf numFmtId="0" fontId="4" fillId="2" borderId="0" xfId="2" applyFont="1" applyFill="1" applyBorder="1" applyAlignment="1" applyProtection="1">
      <alignment horizontal="left" wrapText="1"/>
    </xf>
    <xf numFmtId="0" fontId="10" fillId="6" borderId="0" xfId="2" applyFont="1" applyFill="1" applyAlignment="1" applyProtection="1">
      <alignment horizontal="center" vertical="center" wrapText="1"/>
    </xf>
    <xf numFmtId="0" fontId="2" fillId="0" borderId="0" xfId="2" applyFont="1" applyFill="1" applyBorder="1" applyAlignment="1" applyProtection="1">
      <alignment horizontal="left" vertical="center" wrapText="1"/>
    </xf>
    <xf numFmtId="0" fontId="2" fillId="0" borderId="0" xfId="2" applyFont="1" applyFill="1" applyBorder="1" applyAlignment="1" applyProtection="1">
      <alignment horizontal="center" vertical="justify" wrapText="1"/>
    </xf>
    <xf numFmtId="0" fontId="2" fillId="0" borderId="0" xfId="2" applyFont="1" applyFill="1" applyBorder="1" applyAlignment="1" applyProtection="1">
      <alignment wrapText="1"/>
    </xf>
    <xf numFmtId="0" fontId="2" fillId="0" borderId="0" xfId="2" applyFont="1" applyBorder="1" applyAlignment="1">
      <alignment wrapText="1"/>
    </xf>
    <xf numFmtId="4" fontId="11" fillId="0" borderId="0" xfId="0" applyNumberFormat="1" applyFont="1" applyFill="1" applyBorder="1" applyAlignment="1" applyProtection="1">
      <alignment horizontal="right"/>
    </xf>
    <xf numFmtId="4" fontId="4" fillId="7" borderId="0" xfId="0" applyNumberFormat="1" applyFont="1" applyFill="1" applyBorder="1" applyAlignment="1" applyProtection="1">
      <alignment horizontal="right"/>
      <protection locked="0"/>
    </xf>
    <xf numFmtId="0" fontId="4" fillId="7" borderId="0" xfId="0" applyFont="1" applyFill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4" fontId="20" fillId="0" borderId="0" xfId="0" applyNumberFormat="1" applyFont="1" applyFill="1" applyBorder="1" applyAlignment="1" applyProtection="1">
      <alignment horizontal="right"/>
    </xf>
    <xf numFmtId="14" fontId="4" fillId="7" borderId="0" xfId="0" applyNumberFormat="1" applyFont="1" applyFill="1" applyBorder="1" applyAlignment="1" applyProtection="1">
      <alignment horizontal="right"/>
      <protection locked="0"/>
    </xf>
    <xf numFmtId="0" fontId="4" fillId="7" borderId="0" xfId="0" applyFont="1" applyFill="1" applyBorder="1" applyAlignment="1" applyProtection="1">
      <alignment horizontal="right"/>
      <protection locked="0"/>
    </xf>
    <xf numFmtId="0" fontId="4" fillId="7" borderId="0" xfId="0" applyFont="1" applyFill="1" applyBorder="1" applyAlignment="1" applyProtection="1">
      <alignment horizontal="left" vertical="top" wrapText="1"/>
      <protection locked="0"/>
    </xf>
    <xf numFmtId="4" fontId="13" fillId="0" borderId="0" xfId="0" applyNumberFormat="1" applyFont="1" applyFill="1" applyBorder="1" applyAlignment="1" applyProtection="1">
      <alignment horizontal="right"/>
    </xf>
    <xf numFmtId="49" fontId="4" fillId="7" borderId="0" xfId="0" applyNumberFormat="1" applyFont="1" applyFill="1" applyAlignment="1" applyProtection="1">
      <alignment horizontal="left" vertical="top"/>
      <protection locked="0"/>
    </xf>
    <xf numFmtId="0" fontId="11" fillId="0" borderId="0" xfId="0" applyFont="1" applyFill="1" applyAlignment="1" applyProtection="1">
      <alignment horizontal="center"/>
    </xf>
    <xf numFmtId="0" fontId="11" fillId="0" borderId="0" xfId="0" applyFont="1" applyAlignment="1" applyProtection="1">
      <alignment horizontal="center"/>
    </xf>
    <xf numFmtId="4" fontId="20" fillId="0" borderId="17" xfId="0" applyNumberFormat="1" applyFont="1" applyFill="1" applyBorder="1" applyAlignment="1" applyProtection="1">
      <alignment horizontal="right"/>
    </xf>
    <xf numFmtId="4" fontId="11" fillId="0" borderId="18" xfId="0" applyNumberFormat="1" applyFont="1" applyFill="1" applyBorder="1" applyAlignment="1" applyProtection="1">
      <alignment horizontal="right"/>
    </xf>
    <xf numFmtId="4" fontId="11" fillId="0" borderId="16" xfId="0" applyNumberFormat="1" applyFont="1" applyFill="1" applyBorder="1" applyAlignment="1" applyProtection="1">
      <alignment horizontal="right"/>
    </xf>
    <xf numFmtId="0" fontId="11" fillId="0" borderId="0" xfId="0" applyFont="1" applyFill="1" applyAlignment="1" applyProtection="1">
      <alignment horizontal="left" wrapText="1"/>
    </xf>
    <xf numFmtId="0" fontId="4" fillId="2" borderId="0" xfId="0" applyFont="1" applyFill="1" applyBorder="1" applyAlignment="1" applyProtection="1">
      <alignment horizontal="left" wrapText="1"/>
    </xf>
    <xf numFmtId="0" fontId="4" fillId="7" borderId="0" xfId="0" applyFont="1" applyFill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0" fontId="10" fillId="6" borderId="0" xfId="0" applyFont="1" applyFill="1" applyAlignment="1" applyProtection="1">
      <alignment horizontal="center" vertical="center" wrapText="1"/>
    </xf>
    <xf numFmtId="0" fontId="23" fillId="2" borderId="0" xfId="0" applyFont="1" applyFill="1" applyBorder="1" applyAlignment="1" applyProtection="1">
      <alignment horizontal="left" wrapText="1"/>
    </xf>
    <xf numFmtId="14" fontId="4" fillId="7" borderId="0" xfId="0" applyNumberFormat="1" applyFont="1" applyFill="1" applyAlignment="1" applyProtection="1">
      <alignment horizontal="left"/>
      <protection locked="0"/>
    </xf>
    <xf numFmtId="14" fontId="4" fillId="7" borderId="0" xfId="0" applyNumberFormat="1" applyFont="1" applyFill="1" applyAlignment="1" applyProtection="1">
      <alignment horizontal="right"/>
      <protection locked="0"/>
    </xf>
    <xf numFmtId="4" fontId="4" fillId="7" borderId="16" xfId="0" applyNumberFormat="1" applyFont="1" applyFill="1" applyBorder="1" applyAlignment="1" applyProtection="1">
      <protection locked="0"/>
    </xf>
    <xf numFmtId="14" fontId="4" fillId="7" borderId="0" xfId="0" applyNumberFormat="1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8" fillId="0" borderId="13" xfId="0" applyFont="1" applyFill="1" applyBorder="1" applyAlignment="1" applyProtection="1">
      <alignment horizontal="center"/>
      <protection hidden="1"/>
    </xf>
    <xf numFmtId="0" fontId="38" fillId="0" borderId="34" xfId="0" applyFont="1" applyFill="1" applyBorder="1" applyAlignment="1" applyProtection="1">
      <alignment horizontal="center"/>
      <protection hidden="1"/>
    </xf>
    <xf numFmtId="0" fontId="38" fillId="0" borderId="35" xfId="0" applyFont="1" applyFill="1" applyBorder="1" applyAlignment="1" applyProtection="1">
      <alignment horizontal="center"/>
      <protection hidden="1"/>
    </xf>
    <xf numFmtId="0" fontId="39" fillId="0" borderId="13" xfId="0" applyFont="1" applyFill="1" applyBorder="1" applyAlignment="1" applyProtection="1">
      <alignment horizontal="center"/>
      <protection hidden="1"/>
    </xf>
    <xf numFmtId="0" fontId="39" fillId="0" borderId="34" xfId="0" applyFont="1" applyFill="1" applyBorder="1" applyAlignment="1" applyProtection="1">
      <alignment horizontal="center"/>
      <protection hidden="1"/>
    </xf>
    <xf numFmtId="0" fontId="39" fillId="0" borderId="35" xfId="0" applyFont="1" applyFill="1" applyBorder="1" applyAlignment="1" applyProtection="1">
      <alignment horizontal="center"/>
      <protection hidden="1"/>
    </xf>
  </cellXfs>
  <cellStyles count="3">
    <cellStyle name="Lien hypertexte" xfId="1" builtinId="8"/>
    <cellStyle name="Normal" xfId="0" builtinId="0"/>
    <cellStyle name="Normal 2" xfId="2" xr:uid="{00000000-0005-0000-0000-000002000000}"/>
  </cellStyles>
  <dxfs count="8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Radio" firstButton="1" fmlaLink="$A$6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19050</xdr:rowOff>
    </xdr:from>
    <xdr:ext cx="2643575" cy="660894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"/>
          <a:ext cx="2643575" cy="660894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23</xdr:row>
      <xdr:rowOff>9525</xdr:rowOff>
    </xdr:from>
    <xdr:ext cx="4277322" cy="609685"/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0175" y="2924175"/>
          <a:ext cx="4277322" cy="609685"/>
        </a:xfrm>
        <a:prstGeom prst="rect">
          <a:avLst/>
        </a:prstGeom>
      </xdr:spPr>
    </xdr:pic>
    <xdr:clientData/>
  </xdr:oneCellAnchor>
  <xdr:twoCellAnchor>
    <xdr:from>
      <xdr:col>8</xdr:col>
      <xdr:colOff>19050</xdr:colOff>
      <xdr:row>39</xdr:row>
      <xdr:rowOff>38100</xdr:rowOff>
    </xdr:from>
    <xdr:to>
      <xdr:col>8</xdr:col>
      <xdr:colOff>190500</xdr:colOff>
      <xdr:row>41</xdr:row>
      <xdr:rowOff>142875</xdr:rowOff>
    </xdr:to>
    <xdr:sp macro="" textlink="">
      <xdr:nvSpPr>
        <xdr:cNvPr id="4" name="Accolade fermant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419350" y="5553075"/>
          <a:ext cx="171450" cy="4286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0</xdr:col>
      <xdr:colOff>142875</xdr:colOff>
      <xdr:row>20</xdr:row>
      <xdr:rowOff>28575</xdr:rowOff>
    </xdr:from>
    <xdr:to>
      <xdr:col>0</xdr:col>
      <xdr:colOff>502875</xdr:colOff>
      <xdr:row>22</xdr:row>
      <xdr:rowOff>64725</xdr:rowOff>
    </xdr:to>
    <xdr:sp macro="" textlink="">
      <xdr:nvSpPr>
        <xdr:cNvPr id="5" name="Ellips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42875" y="2457450"/>
          <a:ext cx="360000" cy="360000"/>
        </a:xfrm>
        <a:prstGeom prst="ellips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CH" sz="1400" b="0"/>
            <a:t>1</a:t>
          </a:r>
        </a:p>
      </xdr:txBody>
    </xdr:sp>
    <xdr:clientData/>
  </xdr:twoCellAnchor>
  <xdr:twoCellAnchor>
    <xdr:from>
      <xdr:col>0</xdr:col>
      <xdr:colOff>219075</xdr:colOff>
      <xdr:row>32</xdr:row>
      <xdr:rowOff>57150</xdr:rowOff>
    </xdr:from>
    <xdr:to>
      <xdr:col>0</xdr:col>
      <xdr:colOff>579075</xdr:colOff>
      <xdr:row>34</xdr:row>
      <xdr:rowOff>102825</xdr:rowOff>
    </xdr:to>
    <xdr:sp macro="" textlink="">
      <xdr:nvSpPr>
        <xdr:cNvPr id="6" name="Ellips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19075" y="4429125"/>
          <a:ext cx="360000" cy="360000"/>
        </a:xfrm>
        <a:prstGeom prst="ellips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CH" sz="1400" b="0"/>
            <a:t>2</a:t>
          </a:r>
        </a:p>
      </xdr:txBody>
    </xdr:sp>
    <xdr:clientData/>
  </xdr:twoCellAnchor>
  <xdr:twoCellAnchor>
    <xdr:from>
      <xdr:col>0</xdr:col>
      <xdr:colOff>219074</xdr:colOff>
      <xdr:row>35</xdr:row>
      <xdr:rowOff>47625</xdr:rowOff>
    </xdr:from>
    <xdr:to>
      <xdr:col>0</xdr:col>
      <xdr:colOff>579074</xdr:colOff>
      <xdr:row>37</xdr:row>
      <xdr:rowOff>83775</xdr:rowOff>
    </xdr:to>
    <xdr:sp macro="" textlink="">
      <xdr:nvSpPr>
        <xdr:cNvPr id="7" name="Ellips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19074" y="4914900"/>
          <a:ext cx="360000" cy="360000"/>
        </a:xfrm>
        <a:prstGeom prst="ellips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CH" sz="1400" b="0"/>
            <a:t>3</a:t>
          </a:r>
        </a:p>
      </xdr:txBody>
    </xdr:sp>
    <xdr:clientData/>
  </xdr:twoCellAnchor>
  <xdr:twoCellAnchor>
    <xdr:from>
      <xdr:col>0</xdr:col>
      <xdr:colOff>209550</xdr:colOff>
      <xdr:row>39</xdr:row>
      <xdr:rowOff>104775</xdr:rowOff>
    </xdr:from>
    <xdr:to>
      <xdr:col>0</xdr:col>
      <xdr:colOff>569550</xdr:colOff>
      <xdr:row>41</xdr:row>
      <xdr:rowOff>140925</xdr:rowOff>
    </xdr:to>
    <xdr:sp macro="" textlink="">
      <xdr:nvSpPr>
        <xdr:cNvPr id="8" name="Ellips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09550" y="5619750"/>
          <a:ext cx="360000" cy="360000"/>
        </a:xfrm>
        <a:prstGeom prst="ellips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CH" sz="1400" b="0"/>
            <a:t>4</a:t>
          </a:r>
        </a:p>
      </xdr:txBody>
    </xdr:sp>
    <xdr:clientData/>
  </xdr:twoCellAnchor>
  <xdr:twoCellAnchor>
    <xdr:from>
      <xdr:col>0</xdr:col>
      <xdr:colOff>190500</xdr:colOff>
      <xdr:row>43</xdr:row>
      <xdr:rowOff>47625</xdr:rowOff>
    </xdr:from>
    <xdr:to>
      <xdr:col>0</xdr:col>
      <xdr:colOff>550500</xdr:colOff>
      <xdr:row>45</xdr:row>
      <xdr:rowOff>83775</xdr:rowOff>
    </xdr:to>
    <xdr:sp macro="" textlink="">
      <xdr:nvSpPr>
        <xdr:cNvPr id="9" name="Ellips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90500" y="6210300"/>
          <a:ext cx="360000" cy="360000"/>
        </a:xfrm>
        <a:prstGeom prst="ellips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CH" sz="1400" b="0"/>
            <a:t>5</a:t>
          </a:r>
        </a:p>
      </xdr:txBody>
    </xdr:sp>
    <xdr:clientData/>
  </xdr:twoCellAnchor>
  <xdr:twoCellAnchor>
    <xdr:from>
      <xdr:col>0</xdr:col>
      <xdr:colOff>190500</xdr:colOff>
      <xdr:row>46</xdr:row>
      <xdr:rowOff>133350</xdr:rowOff>
    </xdr:from>
    <xdr:to>
      <xdr:col>0</xdr:col>
      <xdr:colOff>550500</xdr:colOff>
      <xdr:row>49</xdr:row>
      <xdr:rowOff>93300</xdr:rowOff>
    </xdr:to>
    <xdr:sp macro="" textlink="">
      <xdr:nvSpPr>
        <xdr:cNvPr id="10" name="Ellips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90500" y="6781800"/>
          <a:ext cx="360000" cy="360000"/>
        </a:xfrm>
        <a:prstGeom prst="ellips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CH" sz="1400" b="0"/>
            <a:t>6</a:t>
          </a:r>
        </a:p>
      </xdr:txBody>
    </xdr:sp>
    <xdr:clientData/>
  </xdr:twoCellAnchor>
  <xdr:twoCellAnchor>
    <xdr:from>
      <xdr:col>0</xdr:col>
      <xdr:colOff>161925</xdr:colOff>
      <xdr:row>50</xdr:row>
      <xdr:rowOff>123825</xdr:rowOff>
    </xdr:from>
    <xdr:to>
      <xdr:col>0</xdr:col>
      <xdr:colOff>521925</xdr:colOff>
      <xdr:row>53</xdr:row>
      <xdr:rowOff>102825</xdr:rowOff>
    </xdr:to>
    <xdr:sp macro="" textlink="">
      <xdr:nvSpPr>
        <xdr:cNvPr id="11" name="Ellips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61925" y="7324725"/>
          <a:ext cx="360000" cy="360000"/>
        </a:xfrm>
        <a:prstGeom prst="ellips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CH" sz="1400" b="0"/>
            <a:t>7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135</xdr:row>
          <xdr:rowOff>114300</xdr:rowOff>
        </xdr:from>
        <xdr:to>
          <xdr:col>6</xdr:col>
          <xdr:colOff>38100</xdr:colOff>
          <xdr:row>137</xdr:row>
          <xdr:rowOff>28575</xdr:rowOff>
        </xdr:to>
        <xdr:sp macro="" textlink="">
          <xdr:nvSpPr>
            <xdr:cNvPr id="2220" name="Check Box 172" hidden="1">
              <a:extLst>
                <a:ext uri="{63B3BB69-23CF-44E3-9099-C40C66FF867C}">
                  <a14:compatExt spid="_x0000_s2220"/>
                </a:ext>
                <a:ext uri="{FF2B5EF4-FFF2-40B4-BE49-F238E27FC236}">
                  <a16:creationId xmlns:a16="http://schemas.microsoft.com/office/drawing/2014/main" id="{00000000-0008-0000-0100-0000A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11</xdr:col>
      <xdr:colOff>114687</xdr:colOff>
      <xdr:row>3</xdr:row>
      <xdr:rowOff>127494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29287" cy="66089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161924</xdr:colOff>
          <xdr:row>0</xdr:row>
          <xdr:rowOff>95251</xdr:rowOff>
        </xdr:from>
        <xdr:to>
          <xdr:col>29</xdr:col>
          <xdr:colOff>47625</xdr:colOff>
          <xdr:row>3</xdr:row>
          <xdr:rowOff>71438</xdr:rowOff>
        </xdr:to>
        <xdr:grpSp>
          <xdr:nvGrpSpPr>
            <xdr:cNvPr id="3" name="Groupe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GrpSpPr/>
          </xdr:nvGrpSpPr>
          <xdr:grpSpPr>
            <a:xfrm>
              <a:off x="2447924" y="95251"/>
              <a:ext cx="4229101" cy="509587"/>
              <a:chOff x="7372354" y="581029"/>
              <a:chExt cx="5153027" cy="638179"/>
            </a:xfrm>
            <a:solidFill>
              <a:sysClr val="window" lastClr="FFFFFF"/>
            </a:solidFill>
          </xdr:grpSpPr>
          <xdr:sp macro="" textlink="">
            <xdr:nvSpPr>
              <xdr:cNvPr id="2222" name="Group Box 174" hidden="1">
                <a:extLst>
                  <a:ext uri="{63B3BB69-23CF-44E3-9099-C40C66FF867C}">
                    <a14:compatExt spid="_x0000_s2222"/>
                  </a:ext>
                  <a:ext uri="{FF2B5EF4-FFF2-40B4-BE49-F238E27FC236}">
                    <a16:creationId xmlns:a16="http://schemas.microsoft.com/office/drawing/2014/main" id="{00000000-0008-0000-0100-0000AE080000}"/>
                  </a:ext>
                </a:extLst>
              </xdr:cNvPr>
              <xdr:cNvSpPr/>
            </xdr:nvSpPr>
            <xdr:spPr bwMode="auto">
              <a:xfrm>
                <a:off x="7372354" y="581029"/>
                <a:ext cx="5153027" cy="638179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18288" rIns="0" bIns="0" anchor="t" upright="1"/>
              <a:lstStyle/>
              <a:p>
                <a:pPr algn="l" rtl="0">
                  <a:defRPr sz="1000"/>
                </a:pPr>
                <a:r>
                  <a:rPr lang="fr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Choisir le type suivi</a:t>
                </a:r>
              </a:p>
            </xdr:txBody>
          </xdr:sp>
          <xdr:sp macro="" textlink="">
            <xdr:nvSpPr>
              <xdr:cNvPr id="2227" name="Option Button 179" descr="Gestion interne" hidden="1">
                <a:extLst>
                  <a:ext uri="{63B3BB69-23CF-44E3-9099-C40C66FF867C}">
                    <a14:compatExt spid="_x0000_s2227"/>
                  </a:ext>
                  <a:ext uri="{FF2B5EF4-FFF2-40B4-BE49-F238E27FC236}">
                    <a16:creationId xmlns:a16="http://schemas.microsoft.com/office/drawing/2014/main" id="{00000000-0008-0000-0100-0000B3080000}"/>
                  </a:ext>
                </a:extLst>
              </xdr:cNvPr>
              <xdr:cNvSpPr/>
            </xdr:nvSpPr>
            <xdr:spPr bwMode="auto">
              <a:xfrm>
                <a:off x="7486650" y="819149"/>
                <a:ext cx="1028699" cy="2190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fr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CP CITS</a:t>
                </a:r>
              </a:p>
            </xdr:txBody>
          </xdr:sp>
          <xdr:sp macro="" textlink="">
            <xdr:nvSpPr>
              <xdr:cNvPr id="2228" name="Option Button 180" hidden="1">
                <a:extLst>
                  <a:ext uri="{63B3BB69-23CF-44E3-9099-C40C66FF867C}">
                    <a14:compatExt spid="_x0000_s2228"/>
                  </a:ext>
                  <a:ext uri="{FF2B5EF4-FFF2-40B4-BE49-F238E27FC236}">
                    <a16:creationId xmlns:a16="http://schemas.microsoft.com/office/drawing/2014/main" id="{00000000-0008-0000-0100-0000B4080000}"/>
                  </a:ext>
                </a:extLst>
              </xdr:cNvPr>
              <xdr:cNvSpPr/>
            </xdr:nvSpPr>
            <xdr:spPr bwMode="auto">
              <a:xfrm>
                <a:off x="8288245" y="839412"/>
                <a:ext cx="1328163" cy="1974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fr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CP CITS + COMPRO</a:t>
                </a:r>
              </a:p>
            </xdr:txBody>
          </xdr:sp>
          <xdr:sp macro="" textlink="">
            <xdr:nvSpPr>
              <xdr:cNvPr id="2229" name="Option Button 181" hidden="1">
                <a:extLst>
                  <a:ext uri="{63B3BB69-23CF-44E3-9099-C40C66FF867C}">
                    <a14:compatExt spid="_x0000_s2229"/>
                  </a:ext>
                  <a:ext uri="{FF2B5EF4-FFF2-40B4-BE49-F238E27FC236}">
                    <a16:creationId xmlns:a16="http://schemas.microsoft.com/office/drawing/2014/main" id="{00000000-0008-0000-0100-0000B5080000}"/>
                  </a:ext>
                </a:extLst>
              </xdr:cNvPr>
              <xdr:cNvSpPr/>
            </xdr:nvSpPr>
            <xdr:spPr bwMode="auto">
              <a:xfrm>
                <a:off x="9859412" y="807220"/>
                <a:ext cx="1162052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fr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Mandataires</a:t>
                </a:r>
              </a:p>
            </xdr:txBody>
          </xdr:sp>
          <xdr:sp macro="" textlink="">
            <xdr:nvSpPr>
              <xdr:cNvPr id="2230" name="Option Button 182" hidden="1">
                <a:extLst>
                  <a:ext uri="{63B3BB69-23CF-44E3-9099-C40C66FF867C}">
                    <a14:compatExt spid="_x0000_s2230"/>
                  </a:ext>
                  <a:ext uri="{FF2B5EF4-FFF2-40B4-BE49-F238E27FC236}">
                    <a16:creationId xmlns:a16="http://schemas.microsoft.com/office/drawing/2014/main" id="{00000000-0008-0000-0100-0000B6080000}"/>
                  </a:ext>
                </a:extLst>
              </xdr:cNvPr>
              <xdr:cNvSpPr/>
            </xdr:nvSpPr>
            <xdr:spPr bwMode="auto">
              <a:xfrm>
                <a:off x="11049912" y="700315"/>
                <a:ext cx="1402580" cy="48907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fr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Mandataires + COMPRO</a:t>
                </a:r>
              </a:p>
            </xdr:txBody>
          </xdr:sp>
        </xdr:grpSp>
        <xdr:clientData/>
      </xdr:twoCellAnchor>
    </mc:Choice>
    <mc:Fallback/>
  </mc:AlternateContent>
  <xdr:twoCellAnchor>
    <xdr:from>
      <xdr:col>12</xdr:col>
      <xdr:colOff>123825</xdr:colOff>
      <xdr:row>5</xdr:row>
      <xdr:rowOff>76200</xdr:rowOff>
    </xdr:from>
    <xdr:to>
      <xdr:col>28</xdr:col>
      <xdr:colOff>152400</xdr:colOff>
      <xdr:row>8</xdr:row>
      <xdr:rowOff>95250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867025" y="923925"/>
          <a:ext cx="3686175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H" sz="1600" b="1">
              <a:solidFill>
                <a:srgbClr val="FF0000"/>
              </a:solidFill>
            </a:rPr>
            <a:t>Document pour les CFC 23 ou 24 ou 25</a:t>
          </a:r>
        </a:p>
      </xdr:txBody>
    </xdr:sp>
    <xdr:clientData fPrintsWithSheet="0"/>
  </xdr:twoCellAnchor>
  <xdr:twoCellAnchor>
    <xdr:from>
      <xdr:col>7</xdr:col>
      <xdr:colOff>9525</xdr:colOff>
      <xdr:row>2</xdr:row>
      <xdr:rowOff>114301</xdr:rowOff>
    </xdr:from>
    <xdr:to>
      <xdr:col>9</xdr:col>
      <xdr:colOff>47625</xdr:colOff>
      <xdr:row>5</xdr:row>
      <xdr:rowOff>66676</xdr:rowOff>
    </xdr:to>
    <xdr:sp macro="" textlink="">
      <xdr:nvSpPr>
        <xdr:cNvPr id="6" name="Rectangle à coins arrondis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571625" y="438151"/>
          <a:ext cx="495300" cy="476250"/>
        </a:xfrm>
        <a:prstGeom prst="wedgeRoundRectCallout">
          <a:avLst>
            <a:gd name="adj1" fmla="val 153012"/>
            <a:gd name="adj2" fmla="val -97946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CH" sz="2400"/>
            <a:t>1</a:t>
          </a:r>
        </a:p>
      </xdr:txBody>
    </xdr:sp>
    <xdr:clientData fPrintsWithSheet="0"/>
  </xdr:twoCellAnchor>
  <xdr:twoCellAnchor>
    <xdr:from>
      <xdr:col>2</xdr:col>
      <xdr:colOff>161925</xdr:colOff>
      <xdr:row>9</xdr:row>
      <xdr:rowOff>38100</xdr:rowOff>
    </xdr:from>
    <xdr:to>
      <xdr:col>4</xdr:col>
      <xdr:colOff>171450</xdr:colOff>
      <xdr:row>11</xdr:row>
      <xdr:rowOff>57151</xdr:rowOff>
    </xdr:to>
    <xdr:sp macro="" textlink="">
      <xdr:nvSpPr>
        <xdr:cNvPr id="12" name="Rectangle à coins arrondis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61975" y="1590675"/>
          <a:ext cx="447675" cy="333376"/>
        </a:xfrm>
        <a:prstGeom prst="wedgeRoundRectCallout">
          <a:avLst>
            <a:gd name="adj1" fmla="val 191598"/>
            <a:gd name="adj2" fmla="val -4803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CH" sz="2400"/>
            <a:t>2</a:t>
          </a:r>
        </a:p>
      </xdr:txBody>
    </xdr:sp>
    <xdr:clientData fPrintsWithSheet="0"/>
  </xdr:twoCellAnchor>
  <xdr:twoCellAnchor>
    <xdr:from>
      <xdr:col>12</xdr:col>
      <xdr:colOff>200025</xdr:colOff>
      <xdr:row>28</xdr:row>
      <xdr:rowOff>57150</xdr:rowOff>
    </xdr:from>
    <xdr:to>
      <xdr:col>15</xdr:col>
      <xdr:colOff>9525</xdr:colOff>
      <xdr:row>32</xdr:row>
      <xdr:rowOff>0</xdr:rowOff>
    </xdr:to>
    <xdr:sp macro="" textlink="">
      <xdr:nvSpPr>
        <xdr:cNvPr id="13" name="Rectangle à coins arrondis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2905125" y="4419600"/>
          <a:ext cx="495300" cy="476250"/>
        </a:xfrm>
        <a:prstGeom prst="wedgeRoundRectCallout">
          <a:avLst>
            <a:gd name="adj1" fmla="val 118397"/>
            <a:gd name="adj2" fmla="val 44054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CH" sz="2400"/>
            <a:t>3</a:t>
          </a:r>
        </a:p>
      </xdr:txBody>
    </xdr:sp>
    <xdr:clientData fPrintsWithSheet="0"/>
  </xdr:twoCellAnchor>
  <xdr:twoCellAnchor>
    <xdr:from>
      <xdr:col>24</xdr:col>
      <xdr:colOff>152400</xdr:colOff>
      <xdr:row>40</xdr:row>
      <xdr:rowOff>0</xdr:rowOff>
    </xdr:from>
    <xdr:to>
      <xdr:col>26</xdr:col>
      <xdr:colOff>190500</xdr:colOff>
      <xdr:row>41</xdr:row>
      <xdr:rowOff>123825</xdr:rowOff>
    </xdr:to>
    <xdr:sp macro="" textlink="">
      <xdr:nvSpPr>
        <xdr:cNvPr id="14" name="Rectangle à coins arrondis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5600700" y="5943600"/>
          <a:ext cx="495300" cy="476250"/>
        </a:xfrm>
        <a:prstGeom prst="wedgeRoundRectCallout">
          <a:avLst>
            <a:gd name="adj1" fmla="val -129680"/>
            <a:gd name="adj2" fmla="val -9946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CH" sz="2400"/>
            <a:t>4</a:t>
          </a:r>
        </a:p>
      </xdr:txBody>
    </xdr:sp>
    <xdr:clientData fPrintsWithSheet="0"/>
  </xdr:twoCellAnchor>
  <xdr:twoCellAnchor>
    <xdr:from>
      <xdr:col>16</xdr:col>
      <xdr:colOff>47625</xdr:colOff>
      <xdr:row>62</xdr:row>
      <xdr:rowOff>9525</xdr:rowOff>
    </xdr:from>
    <xdr:to>
      <xdr:col>18</xdr:col>
      <xdr:colOff>85725</xdr:colOff>
      <xdr:row>65</xdr:row>
      <xdr:rowOff>38100</xdr:rowOff>
    </xdr:to>
    <xdr:sp macro="" textlink="">
      <xdr:nvSpPr>
        <xdr:cNvPr id="15" name="Rectangle à coins arrondis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3667125" y="9039225"/>
          <a:ext cx="495300" cy="476250"/>
        </a:xfrm>
        <a:prstGeom prst="wedgeRoundRectCallout">
          <a:avLst>
            <a:gd name="adj1" fmla="val -129680"/>
            <a:gd name="adj2" fmla="val -7946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CH" sz="2400"/>
            <a:t>5</a:t>
          </a:r>
        </a:p>
      </xdr:txBody>
    </xdr:sp>
    <xdr:clientData fPrintsWithSheet="0"/>
  </xdr:twoCellAnchor>
  <xdr:twoCellAnchor>
    <xdr:from>
      <xdr:col>19</xdr:col>
      <xdr:colOff>180975</xdr:colOff>
      <xdr:row>73</xdr:row>
      <xdr:rowOff>66675</xdr:rowOff>
    </xdr:from>
    <xdr:to>
      <xdr:col>21</xdr:col>
      <xdr:colOff>219075</xdr:colOff>
      <xdr:row>77</xdr:row>
      <xdr:rowOff>19050</xdr:rowOff>
    </xdr:to>
    <xdr:sp macro="" textlink="">
      <xdr:nvSpPr>
        <xdr:cNvPr id="16" name="Rectangle à coins arrondis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4486275" y="10610850"/>
          <a:ext cx="495300" cy="476250"/>
        </a:xfrm>
        <a:prstGeom prst="wedgeRoundRectCallout">
          <a:avLst>
            <a:gd name="adj1" fmla="val -120065"/>
            <a:gd name="adj2" fmla="val -29946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CH" sz="2400"/>
            <a:t>6</a:t>
          </a:r>
        </a:p>
      </xdr:txBody>
    </xdr:sp>
    <xdr:clientData fPrintsWithSheet="0"/>
  </xdr:twoCellAnchor>
  <xdr:twoCellAnchor>
    <xdr:from>
      <xdr:col>19</xdr:col>
      <xdr:colOff>133350</xdr:colOff>
      <xdr:row>96</xdr:row>
      <xdr:rowOff>9525</xdr:rowOff>
    </xdr:from>
    <xdr:to>
      <xdr:col>21</xdr:col>
      <xdr:colOff>171450</xdr:colOff>
      <xdr:row>99</xdr:row>
      <xdr:rowOff>123825</xdr:rowOff>
    </xdr:to>
    <xdr:sp macro="" textlink="">
      <xdr:nvSpPr>
        <xdr:cNvPr id="17" name="Rectangle à coins arrondis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4438650" y="13916025"/>
          <a:ext cx="495300" cy="476250"/>
        </a:xfrm>
        <a:prstGeom prst="wedgeRoundRectCallout">
          <a:avLst>
            <a:gd name="adj1" fmla="val -120065"/>
            <a:gd name="adj2" fmla="val -29946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CH" sz="2400"/>
            <a:t>7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2.intranet.chuv\data2\CIT\__NORMES_ET_INFOS\__Directives_CIT\DOCUMENTS%20VDOC%20DIRECTIVES%20POUR%20LES%20CONSTRUCTIONS%20-%20INTERNET\5.%20Adjudications\Formulaires\2.%20Adjudication%20CHUV_2009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émo"/>
      <sheetName val="3. Proposition d'adjudication"/>
      <sheetName val="COMBINAISONS"/>
    </sheetNames>
    <sheetDataSet>
      <sheetData sheetId="0"/>
      <sheetData sheetId="1"/>
      <sheetData sheetId="2">
        <row r="12">
          <cell r="D12" t="e">
            <v>#N/A</v>
          </cell>
        </row>
        <row r="17">
          <cell r="D17" t="e">
            <v>#N/A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gedchuv.intranet.chuv/vdocopenweb/asp/center.asp?DBIndex=%7b9CF397AD-894F-4ECE-94F3-CA5DB7B59846%7d&amp;Userlogin=public&amp;RedirectTo=LoadHttpLinkByRef.asp?iddoc=920660" TargetMode="External"/><Relationship Id="rId2" Type="http://schemas.openxmlformats.org/officeDocument/2006/relationships/hyperlink" Target="http://gedchuv.intranet.chuv/vdocopenweb/asp/center.asp?DBIndex=%7b9CF397AD-894F-4ECE-94F3-CA5DB7B59846%7d&amp;Userlogin=public&amp;RedirectTo=LoadHttpLinkByRef.asp%3fiddoc%3d919747" TargetMode="External"/><Relationship Id="rId1" Type="http://schemas.openxmlformats.org/officeDocument/2006/relationships/hyperlink" Target="http://gedchuv.intranet.chuv/vdocopenweb/asp/center.asp?DBIndex=%7b9CF397AD-894F-4ECE-94F3-CA5DB7B59846%7d&amp;Userlogin=public&amp;RedirectTo=LoadHttpLinkByRef.asp%3fiddoc%3d919746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67"/>
  <sheetViews>
    <sheetView showGridLines="0" view="pageLayout" zoomScale="120" zoomScaleNormal="100" zoomScaleSheetLayoutView="100" zoomScalePageLayoutView="120" workbookViewId="0">
      <selection activeCell="R11" sqref="R11"/>
    </sheetView>
  </sheetViews>
  <sheetFormatPr baseColWidth="10" defaultColWidth="11.42578125" defaultRowHeight="12" x14ac:dyDescent="0.2"/>
  <cols>
    <col min="1" max="1" width="9" style="246" customWidth="1"/>
    <col min="2" max="4" width="3.7109375" style="246" customWidth="1"/>
    <col min="5" max="5" width="3.28515625" style="246" customWidth="1"/>
    <col min="6" max="26" width="3.7109375" style="246" customWidth="1"/>
    <col min="27" max="30" width="4.42578125" style="246" customWidth="1"/>
    <col min="31" max="31" width="4.42578125" style="248" customWidth="1"/>
    <col min="32" max="16384" width="11.42578125" style="246"/>
  </cols>
  <sheetData>
    <row r="1" spans="1:31" ht="12.75" customHeight="1" x14ac:dyDescent="0.2">
      <c r="B1" s="247"/>
      <c r="C1" s="247"/>
      <c r="X1" s="247"/>
      <c r="Y1" s="247"/>
      <c r="Z1" s="247"/>
      <c r="AA1" s="247"/>
    </row>
    <row r="2" spans="1:31" ht="12.75" customHeight="1" x14ac:dyDescent="0.2">
      <c r="B2" s="247"/>
      <c r="C2" s="247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249"/>
      <c r="O2" s="249"/>
      <c r="P2" s="247"/>
      <c r="Q2" s="247"/>
      <c r="R2" s="247"/>
      <c r="S2" s="247"/>
      <c r="T2" s="247"/>
      <c r="U2" s="247"/>
      <c r="V2" s="247"/>
      <c r="W2" s="250"/>
      <c r="X2" s="247"/>
      <c r="Y2" s="247"/>
      <c r="Z2" s="247"/>
      <c r="AA2" s="247"/>
    </row>
    <row r="3" spans="1:31" ht="16.5" customHeight="1" x14ac:dyDescent="0.2">
      <c r="B3" s="247"/>
      <c r="C3" s="247"/>
      <c r="D3" s="251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52"/>
      <c r="X3" s="247"/>
      <c r="Y3" s="247"/>
      <c r="Z3" s="253"/>
      <c r="AA3" s="253"/>
    </row>
    <row r="4" spans="1:31" ht="12" customHeight="1" x14ac:dyDescent="0.2">
      <c r="B4" s="247"/>
      <c r="C4" s="247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7"/>
      <c r="Q4" s="247"/>
      <c r="R4" s="247"/>
      <c r="S4" s="247"/>
      <c r="T4" s="247"/>
      <c r="U4" s="247"/>
      <c r="V4" s="247"/>
      <c r="W4" s="250"/>
      <c r="X4" s="247"/>
      <c r="Y4" s="247"/>
    </row>
    <row r="5" spans="1:31" s="254" customFormat="1" ht="12.75" customHeight="1" x14ac:dyDescent="0.2">
      <c r="A5" s="322" t="s">
        <v>10</v>
      </c>
      <c r="B5" s="322"/>
      <c r="C5" s="322"/>
      <c r="D5" s="322"/>
      <c r="E5" s="322"/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322"/>
      <c r="Q5" s="322"/>
      <c r="R5" s="322"/>
      <c r="S5" s="322"/>
      <c r="T5" s="322"/>
      <c r="U5" s="322"/>
      <c r="V5" s="322"/>
      <c r="W5" s="322"/>
      <c r="X5" s="322"/>
      <c r="Y5" s="322"/>
      <c r="Z5" s="322"/>
      <c r="AA5" s="322"/>
      <c r="AB5" s="322"/>
      <c r="AC5" s="322"/>
      <c r="AD5" s="322"/>
      <c r="AE5" s="322"/>
    </row>
    <row r="6" spans="1:31" x14ac:dyDescent="0.2">
      <c r="B6" s="255"/>
      <c r="C6" s="256"/>
      <c r="D6" s="256"/>
      <c r="E6" s="257"/>
      <c r="F6" s="255"/>
      <c r="G6" s="255"/>
      <c r="H6" s="258"/>
      <c r="I6" s="258"/>
      <c r="J6" s="257"/>
      <c r="K6" s="257"/>
      <c r="L6" s="257"/>
    </row>
    <row r="7" spans="1:31" x14ac:dyDescent="0.2">
      <c r="B7" s="255"/>
      <c r="C7" s="256"/>
      <c r="D7" s="256"/>
      <c r="E7" s="257"/>
      <c r="F7" s="255"/>
      <c r="G7" s="255"/>
      <c r="H7" s="258"/>
      <c r="I7" s="258"/>
      <c r="J7" s="257"/>
      <c r="K7" s="257"/>
      <c r="L7" s="257"/>
    </row>
    <row r="8" spans="1:31" ht="12.75" customHeight="1" x14ac:dyDescent="0.2">
      <c r="A8" s="323" t="s">
        <v>176</v>
      </c>
      <c r="B8" s="323"/>
      <c r="C8" s="323"/>
      <c r="D8" s="323"/>
      <c r="E8" s="323"/>
      <c r="F8" s="323"/>
      <c r="G8" s="323"/>
      <c r="H8" s="323"/>
      <c r="I8" s="323"/>
      <c r="J8" s="323"/>
      <c r="K8" s="323"/>
      <c r="L8" s="323"/>
      <c r="M8" s="323"/>
      <c r="N8" s="323"/>
      <c r="O8" s="323"/>
      <c r="P8" s="323"/>
      <c r="Q8" s="323"/>
      <c r="R8" s="323"/>
      <c r="S8" s="323"/>
      <c r="T8" s="323"/>
      <c r="U8" s="323"/>
      <c r="V8" s="323"/>
      <c r="W8" s="323"/>
      <c r="X8" s="323"/>
      <c r="Y8" s="323"/>
      <c r="Z8" s="323"/>
      <c r="AA8" s="323"/>
      <c r="AB8" s="323"/>
      <c r="AC8" s="323"/>
      <c r="AD8" s="323"/>
      <c r="AE8" s="323"/>
    </row>
    <row r="9" spans="1:31" ht="12.75" customHeight="1" x14ac:dyDescent="0.2">
      <c r="A9" s="323"/>
      <c r="B9" s="323"/>
      <c r="C9" s="323"/>
      <c r="D9" s="323"/>
      <c r="E9" s="323"/>
      <c r="F9" s="323"/>
      <c r="G9" s="323"/>
      <c r="H9" s="323"/>
      <c r="I9" s="323"/>
      <c r="J9" s="323"/>
      <c r="K9" s="323"/>
      <c r="L9" s="323"/>
      <c r="M9" s="323"/>
      <c r="N9" s="323"/>
      <c r="O9" s="323"/>
      <c r="P9" s="323"/>
      <c r="Q9" s="323"/>
      <c r="R9" s="323"/>
      <c r="S9" s="323"/>
      <c r="T9" s="323"/>
      <c r="U9" s="323"/>
      <c r="V9" s="323"/>
      <c r="W9" s="323"/>
      <c r="X9" s="323"/>
      <c r="Y9" s="323"/>
      <c r="Z9" s="323"/>
      <c r="AA9" s="323"/>
      <c r="AB9" s="323"/>
      <c r="AC9" s="323"/>
      <c r="AD9" s="323"/>
      <c r="AE9" s="323"/>
    </row>
    <row r="10" spans="1:31" ht="12.75" x14ac:dyDescent="0.2">
      <c r="B10" s="259"/>
      <c r="C10" s="260"/>
      <c r="D10" s="260"/>
      <c r="E10" s="135" t="s">
        <v>125</v>
      </c>
      <c r="F10" s="259"/>
      <c r="G10" s="259"/>
      <c r="H10" s="261"/>
      <c r="I10" s="261"/>
      <c r="J10" s="262"/>
      <c r="K10" s="262"/>
      <c r="L10" s="262"/>
      <c r="M10" s="263"/>
      <c r="N10" s="263"/>
      <c r="O10" s="263"/>
      <c r="P10" s="263"/>
      <c r="Q10" s="263"/>
      <c r="R10" s="263"/>
      <c r="S10" s="263"/>
      <c r="T10" s="263"/>
      <c r="U10" s="263"/>
      <c r="V10" s="263"/>
      <c r="W10" s="263"/>
      <c r="X10" s="263"/>
      <c r="Y10" s="263"/>
      <c r="Z10" s="263"/>
      <c r="AA10" s="263"/>
      <c r="AB10" s="263"/>
      <c r="AC10" s="263"/>
      <c r="AD10" s="263"/>
      <c r="AE10" s="264"/>
    </row>
    <row r="11" spans="1:31" ht="12.75" x14ac:dyDescent="0.2">
      <c r="B11" s="259"/>
      <c r="C11" s="260"/>
      <c r="D11" s="260"/>
      <c r="E11" s="135" t="s">
        <v>126</v>
      </c>
      <c r="F11" s="259"/>
      <c r="G11" s="259"/>
      <c r="H11" s="261"/>
      <c r="I11" s="261"/>
      <c r="J11" s="262"/>
      <c r="K11" s="262"/>
      <c r="L11" s="262"/>
      <c r="M11" s="263"/>
      <c r="N11" s="263"/>
      <c r="O11" s="263"/>
      <c r="P11" s="263"/>
      <c r="Q11" s="263"/>
      <c r="R11" s="263"/>
      <c r="S11" s="263"/>
      <c r="T11" s="263"/>
      <c r="U11" s="263"/>
      <c r="V11" s="263"/>
      <c r="W11" s="263"/>
      <c r="X11" s="263"/>
      <c r="Y11" s="263"/>
      <c r="Z11" s="263"/>
      <c r="AA11" s="263"/>
      <c r="AB11" s="263"/>
      <c r="AC11" s="263"/>
      <c r="AD11" s="263"/>
      <c r="AE11" s="264"/>
    </row>
    <row r="12" spans="1:31" ht="12.75" x14ac:dyDescent="0.2">
      <c r="B12" s="259"/>
      <c r="C12" s="260"/>
      <c r="D12" s="260"/>
      <c r="E12" s="135" t="s">
        <v>127</v>
      </c>
      <c r="F12" s="259"/>
      <c r="G12" s="259"/>
      <c r="H12" s="261"/>
      <c r="I12" s="261"/>
      <c r="J12" s="262"/>
      <c r="K12" s="262"/>
      <c r="L12" s="262"/>
      <c r="M12" s="263"/>
      <c r="N12" s="263"/>
      <c r="O12" s="263"/>
      <c r="P12" s="263"/>
      <c r="Q12" s="263"/>
      <c r="R12" s="263"/>
      <c r="S12" s="263"/>
      <c r="T12" s="263"/>
      <c r="U12" s="263"/>
      <c r="V12" s="263"/>
      <c r="W12" s="263"/>
      <c r="X12" s="263"/>
      <c r="Y12" s="263"/>
      <c r="Z12" s="263"/>
      <c r="AA12" s="263"/>
      <c r="AB12" s="263"/>
      <c r="AC12" s="263"/>
      <c r="AD12" s="263"/>
      <c r="AE12" s="264"/>
    </row>
    <row r="13" spans="1:31" ht="12.75" x14ac:dyDescent="0.2">
      <c r="B13" s="259"/>
      <c r="C13" s="260"/>
      <c r="D13" s="260"/>
      <c r="E13" s="262"/>
      <c r="F13" s="259"/>
      <c r="G13" s="259"/>
      <c r="H13" s="261"/>
      <c r="I13" s="261"/>
      <c r="J13" s="262"/>
      <c r="K13" s="262"/>
      <c r="L13" s="262"/>
      <c r="M13" s="263"/>
      <c r="N13" s="263"/>
      <c r="O13" s="263"/>
      <c r="P13" s="263"/>
      <c r="Q13" s="263"/>
      <c r="R13" s="263"/>
      <c r="S13" s="263"/>
      <c r="T13" s="263"/>
      <c r="U13" s="263"/>
      <c r="V13" s="263"/>
      <c r="W13" s="263"/>
      <c r="X13" s="263"/>
      <c r="Y13" s="263"/>
      <c r="Z13" s="263"/>
      <c r="AA13" s="263"/>
      <c r="AB13" s="263"/>
      <c r="AC13" s="263"/>
      <c r="AD13" s="263"/>
      <c r="AE13" s="264"/>
    </row>
    <row r="14" spans="1:31" ht="12" customHeight="1" x14ac:dyDescent="0.2">
      <c r="B14" s="324" t="s">
        <v>177</v>
      </c>
      <c r="C14" s="324"/>
      <c r="D14" s="324"/>
      <c r="E14" s="324"/>
      <c r="F14" s="324"/>
      <c r="G14" s="324"/>
      <c r="H14" s="324"/>
      <c r="I14" s="324"/>
      <c r="J14" s="324"/>
      <c r="K14" s="324"/>
      <c r="L14" s="324"/>
      <c r="M14" s="324"/>
      <c r="N14" s="324"/>
      <c r="O14" s="324"/>
      <c r="P14" s="324"/>
      <c r="Q14" s="324"/>
      <c r="R14" s="324"/>
      <c r="S14" s="324"/>
      <c r="T14" s="324"/>
      <c r="U14" s="324"/>
      <c r="V14" s="324"/>
      <c r="W14" s="324"/>
      <c r="X14" s="324"/>
      <c r="Y14" s="324"/>
      <c r="Z14" s="324"/>
      <c r="AA14" s="324"/>
      <c r="AB14" s="324"/>
      <c r="AC14" s="324"/>
      <c r="AD14" s="324"/>
      <c r="AE14" s="324"/>
    </row>
    <row r="15" spans="1:31" x14ac:dyDescent="0.2">
      <c r="B15" s="324"/>
      <c r="C15" s="324"/>
      <c r="D15" s="324"/>
      <c r="E15" s="324"/>
      <c r="F15" s="324"/>
      <c r="G15" s="324"/>
      <c r="H15" s="324"/>
      <c r="I15" s="324"/>
      <c r="J15" s="324"/>
      <c r="K15" s="324"/>
      <c r="L15" s="324"/>
      <c r="M15" s="324"/>
      <c r="N15" s="324"/>
      <c r="O15" s="324"/>
      <c r="P15" s="324"/>
      <c r="Q15" s="324"/>
      <c r="R15" s="324"/>
      <c r="S15" s="324"/>
      <c r="T15" s="324"/>
      <c r="U15" s="324"/>
      <c r="V15" s="324"/>
      <c r="W15" s="324"/>
      <c r="X15" s="324"/>
      <c r="Y15" s="324"/>
      <c r="Z15" s="324"/>
      <c r="AA15" s="324"/>
      <c r="AB15" s="324"/>
      <c r="AC15" s="324"/>
      <c r="AD15" s="324"/>
      <c r="AE15" s="324"/>
    </row>
    <row r="16" spans="1:31" ht="13.5" thickBot="1" x14ac:dyDescent="0.25">
      <c r="B16" s="293"/>
      <c r="C16" s="293"/>
      <c r="D16" s="293"/>
      <c r="E16" s="293"/>
      <c r="F16" s="293"/>
      <c r="G16" s="293"/>
      <c r="H16" s="293"/>
      <c r="I16" s="293"/>
      <c r="J16" s="293"/>
      <c r="K16" s="293"/>
      <c r="L16" s="293"/>
      <c r="M16" s="293"/>
      <c r="N16" s="293"/>
      <c r="O16" s="293"/>
      <c r="P16" s="293"/>
      <c r="Q16" s="293"/>
      <c r="R16" s="293"/>
      <c r="S16" s="293"/>
      <c r="T16" s="293"/>
      <c r="U16" s="293"/>
      <c r="V16" s="293"/>
      <c r="W16" s="293"/>
      <c r="X16" s="293"/>
      <c r="Y16" s="293"/>
      <c r="Z16" s="293"/>
      <c r="AA16" s="293"/>
      <c r="AB16" s="293"/>
      <c r="AC16" s="293"/>
      <c r="AD16" s="293"/>
      <c r="AE16" s="293"/>
    </row>
    <row r="17" spans="1:31" ht="12.75" x14ac:dyDescent="0.2">
      <c r="A17" s="294" t="s">
        <v>174</v>
      </c>
      <c r="B17" s="295"/>
      <c r="C17" s="295"/>
      <c r="D17" s="295"/>
      <c r="E17" s="295"/>
      <c r="F17" s="295"/>
      <c r="G17" s="295"/>
      <c r="H17" s="295"/>
      <c r="I17" s="295"/>
      <c r="J17" s="295"/>
      <c r="K17" s="295"/>
      <c r="L17" s="295"/>
      <c r="M17" s="295"/>
      <c r="N17" s="295"/>
      <c r="O17" s="295"/>
      <c r="P17" s="295"/>
      <c r="Q17" s="295"/>
      <c r="R17" s="295"/>
      <c r="S17" s="295"/>
      <c r="T17" s="295"/>
      <c r="U17" s="295"/>
      <c r="V17" s="295"/>
      <c r="W17" s="295"/>
      <c r="X17" s="295"/>
      <c r="Y17" s="295"/>
      <c r="Z17" s="295"/>
      <c r="AA17" s="295"/>
      <c r="AB17" s="295"/>
      <c r="AC17" s="295"/>
      <c r="AD17" s="295"/>
      <c r="AE17" s="296"/>
    </row>
    <row r="18" spans="1:31" ht="12.75" x14ac:dyDescent="0.2">
      <c r="A18" s="302" t="s">
        <v>187</v>
      </c>
      <c r="B18" s="300"/>
      <c r="C18" s="300"/>
      <c r="D18" s="300"/>
      <c r="E18" s="300"/>
      <c r="F18" s="300"/>
      <c r="G18" s="300"/>
      <c r="H18" s="300"/>
      <c r="I18" s="300"/>
      <c r="J18" s="300"/>
      <c r="K18" s="300"/>
      <c r="L18" s="300"/>
      <c r="M18" s="300"/>
      <c r="N18" s="300"/>
      <c r="O18" s="300"/>
      <c r="P18" s="300"/>
      <c r="Q18" s="300"/>
      <c r="R18" s="300"/>
      <c r="S18" s="300"/>
      <c r="T18" s="300"/>
      <c r="U18" s="300"/>
      <c r="V18" s="300"/>
      <c r="W18" s="300"/>
      <c r="X18" s="300"/>
      <c r="Y18" s="300"/>
      <c r="Z18" s="300"/>
      <c r="AA18" s="300"/>
      <c r="AB18" s="300"/>
      <c r="AC18" s="300"/>
      <c r="AD18" s="300"/>
      <c r="AE18" s="303"/>
    </row>
    <row r="19" spans="1:31" ht="13.5" thickBot="1" x14ac:dyDescent="0.25">
      <c r="A19" s="297" t="s">
        <v>180</v>
      </c>
      <c r="B19" s="298"/>
      <c r="C19" s="298"/>
      <c r="D19" s="298"/>
      <c r="E19" s="298"/>
      <c r="F19" s="298"/>
      <c r="G19" s="298"/>
      <c r="H19" s="298"/>
      <c r="I19" s="298"/>
      <c r="J19" s="298"/>
      <c r="K19" s="298"/>
      <c r="L19" s="298"/>
      <c r="M19" s="298"/>
      <c r="N19" s="298"/>
      <c r="O19" s="298"/>
      <c r="P19" s="298"/>
      <c r="Q19" s="298"/>
      <c r="R19" s="298"/>
      <c r="S19" s="298"/>
      <c r="T19" s="298"/>
      <c r="U19" s="298"/>
      <c r="V19" s="298"/>
      <c r="W19" s="298"/>
      <c r="X19" s="298"/>
      <c r="Y19" s="298"/>
      <c r="Z19" s="298"/>
      <c r="AA19" s="298"/>
      <c r="AB19" s="298"/>
      <c r="AC19" s="298"/>
      <c r="AD19" s="298"/>
      <c r="AE19" s="299"/>
    </row>
    <row r="20" spans="1:31" ht="12.75" x14ac:dyDescent="0.2">
      <c r="B20" s="293"/>
      <c r="C20" s="293"/>
      <c r="D20" s="293"/>
      <c r="E20" s="293"/>
      <c r="F20" s="293"/>
      <c r="G20" s="293"/>
      <c r="H20" s="293"/>
      <c r="I20" s="293"/>
      <c r="J20" s="293"/>
      <c r="K20" s="293"/>
      <c r="L20" s="293"/>
      <c r="M20" s="293"/>
      <c r="N20" s="293"/>
      <c r="O20" s="293"/>
      <c r="P20" s="293"/>
      <c r="Q20" s="293"/>
      <c r="R20" s="293"/>
      <c r="S20" s="293"/>
      <c r="T20" s="293"/>
      <c r="U20" s="293"/>
      <c r="V20" s="293"/>
      <c r="W20" s="293"/>
      <c r="X20" s="293"/>
      <c r="Y20" s="293"/>
      <c r="Z20" s="293"/>
      <c r="AA20" s="293"/>
      <c r="AB20" s="293"/>
      <c r="AC20" s="293"/>
      <c r="AD20" s="293"/>
      <c r="AE20" s="293"/>
    </row>
    <row r="21" spans="1:31" ht="12.75" x14ac:dyDescent="0.2">
      <c r="B21" s="265"/>
      <c r="C21" s="265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5"/>
      <c r="O21" s="265"/>
      <c r="P21" s="265"/>
      <c r="Q21" s="265"/>
      <c r="R21" s="265"/>
      <c r="S21" s="265"/>
      <c r="T21" s="265"/>
      <c r="U21" s="265"/>
      <c r="V21" s="265"/>
      <c r="W21" s="265"/>
      <c r="X21" s="265"/>
      <c r="Y21" s="265"/>
      <c r="Z21" s="265"/>
      <c r="AA21" s="265"/>
      <c r="AB21" s="265"/>
      <c r="AC21" s="265"/>
      <c r="AD21" s="265"/>
      <c r="AE21" s="265"/>
    </row>
    <row r="22" spans="1:31" s="268" customFormat="1" ht="12.75" x14ac:dyDescent="0.2">
      <c r="B22" s="266" t="s">
        <v>128</v>
      </c>
      <c r="C22" s="267"/>
      <c r="D22" s="267"/>
      <c r="E22" s="267"/>
      <c r="F22" s="267"/>
      <c r="G22" s="267"/>
      <c r="H22" s="267"/>
      <c r="I22" s="267"/>
      <c r="J22" s="267"/>
      <c r="K22" s="267"/>
      <c r="L22" s="267"/>
      <c r="M22" s="267"/>
      <c r="N22" s="267"/>
      <c r="O22" s="267"/>
      <c r="Q22" s="267"/>
      <c r="R22" s="267"/>
      <c r="S22" s="267"/>
      <c r="T22" s="267"/>
      <c r="U22" s="267"/>
      <c r="V22" s="267"/>
      <c r="W22" s="267"/>
      <c r="X22" s="267"/>
      <c r="Y22" s="267"/>
      <c r="Z22" s="267"/>
      <c r="AA22" s="267"/>
      <c r="AB22" s="267"/>
      <c r="AC22" s="267"/>
      <c r="AD22" s="267"/>
      <c r="AE22" s="267"/>
    </row>
    <row r="23" spans="1:31" ht="12.75" x14ac:dyDescent="0.2">
      <c r="B23" s="259"/>
      <c r="C23" s="269" t="s">
        <v>175</v>
      </c>
      <c r="E23" s="259"/>
      <c r="F23" s="259"/>
      <c r="G23" s="259"/>
      <c r="H23" s="259"/>
      <c r="I23" s="259"/>
      <c r="J23" s="259"/>
      <c r="K23" s="259"/>
      <c r="L23" s="259"/>
      <c r="M23" s="259"/>
      <c r="N23" s="259"/>
      <c r="O23" s="259"/>
      <c r="P23" s="259"/>
      <c r="Q23" s="259"/>
      <c r="R23" s="259"/>
      <c r="S23" s="259"/>
      <c r="T23" s="259"/>
      <c r="U23" s="259"/>
      <c r="V23" s="259"/>
      <c r="W23" s="259"/>
      <c r="X23" s="259"/>
      <c r="Y23" s="259"/>
      <c r="Z23" s="259"/>
      <c r="AA23" s="259"/>
      <c r="AB23" s="259"/>
      <c r="AC23" s="259"/>
      <c r="AD23" s="259"/>
      <c r="AE23" s="259"/>
    </row>
    <row r="24" spans="1:31" ht="12.75" x14ac:dyDescent="0.2">
      <c r="B24" s="259"/>
      <c r="C24" s="259"/>
      <c r="D24" s="259"/>
      <c r="E24" s="259"/>
      <c r="F24" s="259"/>
      <c r="G24" s="259"/>
      <c r="H24" s="259"/>
      <c r="I24" s="259"/>
      <c r="J24" s="259"/>
      <c r="K24" s="259"/>
      <c r="L24" s="259"/>
      <c r="M24" s="259"/>
      <c r="N24" s="259"/>
      <c r="O24" s="259"/>
      <c r="P24" s="259"/>
      <c r="Q24" s="259"/>
      <c r="R24" s="259"/>
      <c r="S24" s="259"/>
      <c r="T24" s="259"/>
      <c r="U24" s="259"/>
      <c r="V24" s="259"/>
      <c r="W24" s="259"/>
      <c r="X24" s="259"/>
      <c r="Y24" s="259"/>
      <c r="Z24" s="259"/>
      <c r="AA24" s="259"/>
      <c r="AB24" s="259"/>
      <c r="AC24" s="259"/>
      <c r="AD24" s="259"/>
      <c r="AE24" s="259"/>
    </row>
    <row r="25" spans="1:31" ht="12.75" x14ac:dyDescent="0.2">
      <c r="B25" s="259"/>
      <c r="C25" s="259"/>
      <c r="D25" s="259"/>
      <c r="E25" s="259"/>
      <c r="F25" s="259"/>
      <c r="G25" s="259"/>
      <c r="H25" s="259"/>
      <c r="I25" s="259"/>
      <c r="J25" s="259"/>
      <c r="K25" s="259"/>
      <c r="L25" s="259"/>
      <c r="M25" s="259"/>
      <c r="N25" s="259"/>
      <c r="O25" s="259"/>
      <c r="P25" s="259"/>
      <c r="Q25" s="259"/>
      <c r="R25" s="259"/>
      <c r="S25" s="259"/>
      <c r="T25" s="259"/>
      <c r="U25" s="259"/>
      <c r="V25" s="259"/>
      <c r="W25" s="259"/>
      <c r="X25" s="259"/>
      <c r="Y25" s="259"/>
      <c r="Z25" s="259"/>
      <c r="AA25" s="259"/>
      <c r="AB25" s="259"/>
      <c r="AC25" s="259"/>
      <c r="AD25" s="259"/>
      <c r="AE25" s="259"/>
    </row>
    <row r="26" spans="1:31" ht="12.75" x14ac:dyDescent="0.2">
      <c r="B26" s="259"/>
      <c r="C26" s="259"/>
      <c r="D26" s="259"/>
      <c r="E26" s="259"/>
      <c r="F26" s="259"/>
      <c r="G26" s="259"/>
      <c r="H26" s="259"/>
      <c r="I26" s="259"/>
      <c r="J26" s="259"/>
      <c r="K26" s="259"/>
      <c r="L26" s="259"/>
      <c r="M26" s="259"/>
      <c r="N26" s="259"/>
      <c r="O26" s="259"/>
      <c r="P26" s="259"/>
      <c r="Q26" s="259"/>
      <c r="R26" s="259"/>
      <c r="S26" s="259"/>
      <c r="T26" s="259"/>
      <c r="U26" s="259"/>
      <c r="V26" s="259"/>
      <c r="W26" s="259"/>
      <c r="X26" s="259"/>
      <c r="Y26" s="259"/>
      <c r="Z26" s="259"/>
      <c r="AA26" s="259"/>
      <c r="AB26" s="259"/>
      <c r="AC26" s="259"/>
      <c r="AD26" s="259"/>
      <c r="AE26" s="259"/>
    </row>
    <row r="27" spans="1:31" ht="12.75" x14ac:dyDescent="0.2">
      <c r="B27" s="259"/>
      <c r="C27" s="259"/>
      <c r="D27" s="259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59"/>
      <c r="P27" s="259"/>
      <c r="Q27" s="259"/>
      <c r="R27" s="259"/>
      <c r="S27" s="259"/>
      <c r="T27" s="259"/>
      <c r="U27" s="259"/>
      <c r="V27" s="259"/>
      <c r="W27" s="259"/>
      <c r="X27" s="259"/>
      <c r="Y27" s="259"/>
      <c r="Z27" s="259"/>
      <c r="AA27" s="259"/>
      <c r="AB27" s="259"/>
      <c r="AC27" s="259"/>
      <c r="AD27" s="259"/>
      <c r="AE27" s="259"/>
    </row>
    <row r="28" spans="1:31" ht="12.75" x14ac:dyDescent="0.2">
      <c r="B28" s="259"/>
      <c r="C28" s="259" t="s">
        <v>163</v>
      </c>
      <c r="D28" s="259"/>
      <c r="E28" s="259"/>
      <c r="F28" s="259"/>
      <c r="G28" s="259"/>
      <c r="H28" s="259"/>
      <c r="I28" s="259"/>
      <c r="J28" s="259"/>
      <c r="K28" s="259"/>
      <c r="L28" s="259"/>
      <c r="M28" s="259"/>
      <c r="N28" s="259"/>
      <c r="O28" s="259"/>
      <c r="P28" s="259"/>
      <c r="Q28" s="259"/>
      <c r="R28" s="259"/>
      <c r="S28" s="259"/>
      <c r="T28" s="259"/>
      <c r="U28" s="259"/>
      <c r="V28" s="259"/>
      <c r="W28" s="259"/>
      <c r="X28" s="259"/>
      <c r="Y28" s="259"/>
      <c r="Z28" s="259"/>
      <c r="AA28" s="259"/>
      <c r="AB28" s="259"/>
      <c r="AC28" s="259"/>
      <c r="AD28" s="259"/>
      <c r="AE28" s="259"/>
    </row>
    <row r="29" spans="1:31" ht="12.75" x14ac:dyDescent="0.2">
      <c r="B29" s="259"/>
      <c r="C29" s="259" t="s">
        <v>164</v>
      </c>
      <c r="D29" s="259"/>
      <c r="E29" s="259"/>
      <c r="F29" s="259"/>
      <c r="G29" s="259"/>
      <c r="H29" s="259"/>
      <c r="I29" s="259"/>
      <c r="J29" s="259"/>
      <c r="K29" s="259"/>
      <c r="L29" s="259"/>
      <c r="M29" s="259"/>
      <c r="N29" s="259"/>
      <c r="O29" s="259"/>
      <c r="P29" s="259"/>
      <c r="Q29" s="259"/>
      <c r="R29" s="259"/>
      <c r="S29" s="259"/>
      <c r="T29" s="259"/>
      <c r="U29" s="259"/>
      <c r="V29" s="259"/>
      <c r="W29" s="259"/>
      <c r="X29" s="259"/>
      <c r="Y29" s="259"/>
      <c r="Z29" s="259"/>
      <c r="AA29" s="259"/>
      <c r="AB29" s="259"/>
      <c r="AC29" s="259"/>
      <c r="AD29" s="259"/>
      <c r="AE29" s="259"/>
    </row>
    <row r="30" spans="1:31" ht="12.75" x14ac:dyDescent="0.2">
      <c r="B30" s="259"/>
      <c r="C30" s="259" t="s">
        <v>165</v>
      </c>
      <c r="D30" s="259"/>
      <c r="E30" s="259"/>
      <c r="F30" s="259"/>
      <c r="G30" s="259"/>
      <c r="H30" s="259"/>
      <c r="I30" s="259"/>
      <c r="J30" s="259"/>
      <c r="K30" s="259"/>
      <c r="L30" s="259"/>
      <c r="M30" s="259"/>
      <c r="N30" s="259"/>
      <c r="O30" s="259"/>
      <c r="P30" s="259"/>
      <c r="Q30" s="259"/>
      <c r="R30" s="259"/>
      <c r="S30" s="259"/>
      <c r="T30" s="259"/>
      <c r="U30" s="259"/>
      <c r="V30" s="259"/>
      <c r="W30" s="259"/>
      <c r="X30" s="259"/>
      <c r="Y30" s="259"/>
      <c r="Z30" s="259"/>
      <c r="AA30" s="259"/>
      <c r="AB30" s="259"/>
      <c r="AC30" s="259"/>
      <c r="AD30" s="259"/>
      <c r="AE30" s="259"/>
    </row>
    <row r="31" spans="1:31" ht="12.75" x14ac:dyDescent="0.2">
      <c r="B31" s="259"/>
      <c r="C31" s="259" t="s">
        <v>166</v>
      </c>
      <c r="D31" s="259"/>
      <c r="E31" s="259"/>
      <c r="F31" s="259"/>
      <c r="G31" s="259"/>
      <c r="H31" s="259"/>
      <c r="I31" s="259"/>
      <c r="J31" s="259"/>
      <c r="K31" s="259"/>
      <c r="L31" s="259"/>
      <c r="M31" s="259"/>
      <c r="N31" s="259"/>
      <c r="O31" s="259"/>
      <c r="P31" s="259"/>
      <c r="Q31" s="259"/>
      <c r="R31" s="259"/>
      <c r="S31" s="259"/>
      <c r="T31" s="259"/>
      <c r="U31" s="259"/>
      <c r="V31" s="259"/>
      <c r="W31" s="259"/>
      <c r="X31" s="259"/>
      <c r="Y31" s="259"/>
      <c r="Z31" s="259"/>
      <c r="AA31" s="259"/>
      <c r="AB31" s="259"/>
      <c r="AC31" s="259"/>
      <c r="AD31" s="259"/>
      <c r="AE31" s="259"/>
    </row>
    <row r="32" spans="1:31" ht="12.75" x14ac:dyDescent="0.2">
      <c r="C32" s="259"/>
      <c r="D32" s="259"/>
      <c r="E32" s="259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59"/>
      <c r="Q32" s="259"/>
      <c r="R32" s="259"/>
      <c r="S32" s="259"/>
      <c r="T32" s="259"/>
      <c r="U32" s="259"/>
      <c r="V32" s="259"/>
      <c r="W32" s="259"/>
      <c r="X32" s="259"/>
      <c r="Y32" s="259"/>
      <c r="Z32" s="259"/>
      <c r="AA32" s="259"/>
      <c r="AB32" s="259"/>
      <c r="AC32" s="259"/>
      <c r="AD32" s="259"/>
      <c r="AE32" s="259"/>
    </row>
    <row r="33" spans="2:31" ht="12.75" x14ac:dyDescent="0.2">
      <c r="B33" s="259"/>
      <c r="C33" s="259"/>
      <c r="D33" s="259"/>
      <c r="E33" s="259"/>
      <c r="F33" s="259"/>
      <c r="G33" s="259"/>
      <c r="H33" s="259"/>
      <c r="I33" s="259"/>
      <c r="J33" s="259"/>
      <c r="K33" s="259"/>
      <c r="L33" s="259"/>
      <c r="M33" s="259"/>
      <c r="N33" s="259"/>
      <c r="O33" s="259"/>
      <c r="P33" s="259"/>
      <c r="Q33" s="259"/>
      <c r="R33" s="259"/>
      <c r="S33" s="259"/>
      <c r="T33" s="259"/>
      <c r="U33" s="259"/>
      <c r="V33" s="259"/>
      <c r="W33" s="259"/>
      <c r="X33" s="259"/>
      <c r="Y33" s="259"/>
      <c r="Z33" s="259"/>
      <c r="AA33" s="259"/>
      <c r="AB33" s="259"/>
      <c r="AC33" s="259"/>
      <c r="AD33" s="259"/>
      <c r="AE33" s="259"/>
    </row>
    <row r="34" spans="2:31" ht="12" customHeight="1" x14ac:dyDescent="0.2">
      <c r="B34" s="270" t="s">
        <v>158</v>
      </c>
      <c r="C34" s="271"/>
      <c r="D34" s="271"/>
      <c r="E34" s="271"/>
      <c r="F34" s="271"/>
      <c r="G34" s="271"/>
      <c r="H34" s="271"/>
      <c r="I34" s="271"/>
      <c r="J34" s="271"/>
      <c r="K34" s="271"/>
      <c r="L34" s="271"/>
      <c r="M34" s="271"/>
      <c r="N34" s="271"/>
      <c r="O34" s="271"/>
      <c r="P34" s="271"/>
      <c r="Q34" s="271"/>
      <c r="R34" s="271"/>
      <c r="S34" s="271"/>
      <c r="T34" s="271"/>
      <c r="U34" s="271"/>
      <c r="V34" s="271"/>
      <c r="W34" s="271"/>
      <c r="X34" s="271"/>
      <c r="Y34" s="271"/>
      <c r="Z34" s="271"/>
      <c r="AA34" s="271"/>
      <c r="AB34" s="271"/>
      <c r="AC34" s="271"/>
      <c r="AD34" s="271"/>
      <c r="AE34" s="271"/>
    </row>
    <row r="35" spans="2:31" s="248" customFormat="1" ht="14.25" customHeight="1" x14ac:dyDescent="0.2">
      <c r="C35" s="272"/>
      <c r="D35" s="272"/>
      <c r="E35" s="272"/>
      <c r="F35" s="272"/>
      <c r="G35" s="272"/>
      <c r="H35" s="272"/>
      <c r="I35" s="272"/>
      <c r="J35" s="272"/>
      <c r="K35" s="272"/>
      <c r="L35" s="272"/>
      <c r="M35" s="272"/>
      <c r="N35" s="272"/>
      <c r="O35" s="272"/>
      <c r="P35" s="272"/>
      <c r="Q35" s="272"/>
      <c r="R35" s="272"/>
      <c r="S35" s="272"/>
      <c r="T35" s="272"/>
      <c r="U35" s="272"/>
      <c r="V35" s="272"/>
      <c r="W35" s="272"/>
      <c r="X35" s="264"/>
      <c r="Y35" s="264"/>
      <c r="Z35" s="264"/>
      <c r="AA35" s="264"/>
      <c r="AB35" s="264"/>
      <c r="AC35" s="264"/>
      <c r="AD35" s="264"/>
      <c r="AE35" s="264"/>
    </row>
    <row r="36" spans="2:31" s="248" customFormat="1" ht="12.75" customHeight="1" x14ac:dyDescent="0.2">
      <c r="B36" s="272"/>
      <c r="C36" s="272"/>
      <c r="D36" s="272"/>
      <c r="E36" s="272"/>
      <c r="F36" s="272"/>
      <c r="G36" s="272"/>
      <c r="H36" s="272"/>
      <c r="I36" s="272"/>
      <c r="J36" s="272"/>
      <c r="K36" s="272"/>
      <c r="L36" s="272"/>
      <c r="M36" s="272"/>
      <c r="N36" s="272"/>
      <c r="O36" s="272"/>
      <c r="P36" s="272"/>
      <c r="Q36" s="272"/>
      <c r="R36" s="272"/>
      <c r="S36" s="272"/>
      <c r="T36" s="272"/>
      <c r="U36" s="272"/>
      <c r="V36" s="272"/>
      <c r="W36" s="272"/>
      <c r="X36" s="264"/>
      <c r="Y36" s="264"/>
      <c r="Z36" s="264"/>
      <c r="AA36" s="264"/>
      <c r="AB36" s="264"/>
      <c r="AC36" s="264"/>
      <c r="AD36" s="264"/>
      <c r="AE36" s="264"/>
    </row>
    <row r="37" spans="2:31" ht="12.75" x14ac:dyDescent="0.2">
      <c r="B37" s="273" t="s">
        <v>170</v>
      </c>
      <c r="D37" s="274"/>
      <c r="E37" s="274"/>
      <c r="F37" s="274"/>
      <c r="G37" s="274"/>
      <c r="I37" s="275" t="s">
        <v>63</v>
      </c>
      <c r="J37" s="274"/>
      <c r="K37" s="274"/>
      <c r="L37" s="274"/>
      <c r="M37" s="274"/>
      <c r="N37" s="274"/>
      <c r="O37" s="274"/>
      <c r="P37" s="274"/>
      <c r="Q37" s="274"/>
      <c r="R37" s="274"/>
      <c r="S37" s="274"/>
      <c r="T37" s="274"/>
      <c r="U37" s="274"/>
      <c r="V37" s="274"/>
      <c r="W37" s="274"/>
      <c r="X37" s="264"/>
      <c r="Y37" s="264"/>
      <c r="Z37" s="264"/>
      <c r="AA37" s="264"/>
      <c r="AB37" s="264"/>
      <c r="AC37" s="264"/>
      <c r="AD37" s="264"/>
      <c r="AE37" s="264"/>
    </row>
    <row r="38" spans="2:31" ht="12.75" x14ac:dyDescent="0.2">
      <c r="B38" s="276"/>
      <c r="C38" s="277" t="s">
        <v>159</v>
      </c>
      <c r="D38" s="274"/>
      <c r="E38" s="274"/>
      <c r="F38" s="274"/>
      <c r="G38" s="274"/>
      <c r="H38" s="274"/>
      <c r="I38" s="274"/>
      <c r="J38" s="274"/>
      <c r="K38" s="274"/>
      <c r="L38" s="274"/>
      <c r="M38" s="274"/>
      <c r="N38" s="274"/>
      <c r="O38" s="274"/>
      <c r="P38" s="274"/>
      <c r="Q38" s="274"/>
      <c r="R38" s="274"/>
      <c r="S38" s="274"/>
      <c r="T38" s="274"/>
      <c r="U38" s="274"/>
      <c r="V38" s="274"/>
      <c r="W38" s="274"/>
      <c r="X38" s="264"/>
      <c r="Y38" s="264"/>
      <c r="Z38" s="264"/>
      <c r="AA38" s="264"/>
      <c r="AB38" s="264"/>
      <c r="AC38" s="264"/>
      <c r="AD38" s="264"/>
      <c r="AE38" s="264"/>
    </row>
    <row r="39" spans="2:31" ht="12.75" x14ac:dyDescent="0.2">
      <c r="B39" s="278"/>
      <c r="C39" s="279"/>
      <c r="D39" s="272"/>
      <c r="E39" s="272"/>
      <c r="F39" s="272"/>
      <c r="G39" s="272"/>
      <c r="H39" s="272"/>
      <c r="I39" s="272"/>
      <c r="J39" s="272"/>
      <c r="K39" s="272"/>
      <c r="L39" s="272"/>
      <c r="M39" s="272"/>
      <c r="N39" s="272"/>
      <c r="O39" s="272"/>
      <c r="P39" s="272"/>
      <c r="Q39" s="272"/>
      <c r="R39" s="272"/>
      <c r="S39" s="272"/>
      <c r="T39" s="272"/>
      <c r="U39" s="272"/>
      <c r="V39" s="272"/>
      <c r="W39" s="272"/>
      <c r="X39" s="264"/>
      <c r="Y39" s="264"/>
      <c r="Z39" s="264"/>
      <c r="AA39" s="264"/>
      <c r="AB39" s="264"/>
      <c r="AC39" s="264"/>
      <c r="AD39" s="264"/>
      <c r="AE39" s="264"/>
    </row>
    <row r="40" spans="2:31" ht="12.75" x14ac:dyDescent="0.2">
      <c r="D40" s="278" t="s">
        <v>124</v>
      </c>
      <c r="E40" s="279" t="s">
        <v>35</v>
      </c>
      <c r="F40" s="259"/>
      <c r="G40" s="264"/>
      <c r="H40" s="264"/>
      <c r="I40" s="264"/>
      <c r="J40" s="280"/>
      <c r="K40" s="261"/>
      <c r="L40" s="262"/>
      <c r="M40" s="262"/>
      <c r="N40" s="262"/>
      <c r="O40" s="264"/>
      <c r="P40" s="264"/>
      <c r="R40" s="272"/>
      <c r="S40" s="272"/>
      <c r="T40" s="272"/>
      <c r="U40" s="272"/>
      <c r="V40" s="272"/>
      <c r="W40" s="272"/>
      <c r="X40" s="264"/>
      <c r="Y40" s="264"/>
      <c r="Z40" s="264"/>
      <c r="AA40" s="264"/>
      <c r="AB40" s="264"/>
      <c r="AC40" s="264"/>
      <c r="AD40" s="264"/>
      <c r="AE40" s="264"/>
    </row>
    <row r="41" spans="2:31" ht="12.75" x14ac:dyDescent="0.2">
      <c r="B41" s="281" t="s">
        <v>160</v>
      </c>
      <c r="D41" s="278" t="s">
        <v>124</v>
      </c>
      <c r="E41" s="279" t="s">
        <v>107</v>
      </c>
      <c r="F41" s="259"/>
      <c r="G41" s="264"/>
      <c r="H41" s="264"/>
      <c r="I41" s="264"/>
      <c r="J41" s="280" t="s">
        <v>157</v>
      </c>
      <c r="K41" s="261"/>
      <c r="L41" s="262"/>
      <c r="M41" s="262"/>
      <c r="N41" s="262"/>
      <c r="O41" s="264"/>
      <c r="P41" s="264"/>
      <c r="R41" s="264"/>
      <c r="S41" s="264"/>
      <c r="T41" s="264"/>
      <c r="U41" s="264"/>
      <c r="V41" s="264"/>
      <c r="W41" s="264"/>
      <c r="X41" s="264"/>
      <c r="Y41" s="264"/>
      <c r="Z41" s="264"/>
      <c r="AA41" s="264"/>
      <c r="AB41" s="264"/>
      <c r="AC41" s="264"/>
      <c r="AD41" s="264"/>
      <c r="AE41" s="264"/>
    </row>
    <row r="42" spans="2:31" ht="12.75" x14ac:dyDescent="0.2">
      <c r="D42" s="278" t="s">
        <v>124</v>
      </c>
      <c r="E42" s="279" t="s">
        <v>156</v>
      </c>
      <c r="F42" s="259"/>
      <c r="G42" s="264"/>
      <c r="H42" s="280"/>
      <c r="I42" s="259"/>
      <c r="J42" s="261"/>
      <c r="K42" s="261"/>
      <c r="L42" s="262"/>
      <c r="M42" s="262"/>
      <c r="N42" s="262"/>
      <c r="O42" s="264"/>
      <c r="P42" s="264"/>
      <c r="R42" s="264"/>
      <c r="S42" s="264"/>
      <c r="T42" s="264"/>
      <c r="U42" s="264"/>
      <c r="V42" s="264"/>
      <c r="W42" s="264"/>
      <c r="X42" s="264"/>
      <c r="Y42" s="264"/>
      <c r="Z42" s="264"/>
      <c r="AA42" s="264"/>
      <c r="AB42" s="264"/>
      <c r="AC42" s="264"/>
      <c r="AD42" s="264"/>
      <c r="AE42" s="264"/>
    </row>
    <row r="43" spans="2:31" ht="12.75" x14ac:dyDescent="0.2">
      <c r="B43" s="282" t="s">
        <v>108</v>
      </c>
      <c r="O43" s="264"/>
      <c r="P43" s="264"/>
      <c r="Q43" s="264"/>
      <c r="R43" s="264"/>
      <c r="S43" s="264"/>
      <c r="T43" s="264"/>
      <c r="U43" s="264"/>
      <c r="V43" s="264"/>
      <c r="W43" s="264"/>
      <c r="X43" s="264"/>
      <c r="Y43" s="264"/>
      <c r="Z43" s="264"/>
      <c r="AA43" s="264"/>
      <c r="AB43" s="264"/>
      <c r="AC43" s="264"/>
      <c r="AD43" s="264"/>
      <c r="AE43" s="264"/>
    </row>
    <row r="44" spans="2:31" ht="12.75" x14ac:dyDescent="0.2">
      <c r="O44" s="264"/>
      <c r="P44" s="264"/>
      <c r="Q44" s="264"/>
      <c r="R44" s="264"/>
      <c r="S44" s="264"/>
      <c r="T44" s="264"/>
      <c r="U44" s="264"/>
      <c r="V44" s="264"/>
      <c r="W44" s="264"/>
      <c r="X44" s="264"/>
      <c r="Y44" s="264"/>
      <c r="Z44" s="264"/>
      <c r="AA44" s="264"/>
      <c r="AB44" s="264"/>
      <c r="AC44" s="264"/>
      <c r="AD44" s="264"/>
      <c r="AE44" s="264"/>
    </row>
    <row r="45" spans="2:31" ht="12.75" x14ac:dyDescent="0.2">
      <c r="B45" s="273" t="s">
        <v>171</v>
      </c>
      <c r="G45" s="283"/>
      <c r="I45" s="275" t="s">
        <v>3</v>
      </c>
      <c r="O45" s="264"/>
      <c r="P45" s="264"/>
      <c r="Q45" s="264"/>
      <c r="R45" s="264"/>
      <c r="S45" s="264"/>
      <c r="T45" s="264"/>
      <c r="U45" s="264"/>
      <c r="V45" s="264"/>
      <c r="W45" s="264"/>
      <c r="X45" s="264"/>
      <c r="Y45" s="264"/>
      <c r="Z45" s="264"/>
      <c r="AA45" s="264"/>
      <c r="AB45" s="264"/>
      <c r="AC45" s="264"/>
      <c r="AD45" s="264"/>
      <c r="AE45" s="264"/>
    </row>
    <row r="46" spans="2:31" ht="12.75" x14ac:dyDescent="0.2">
      <c r="B46" s="278"/>
      <c r="C46" s="279"/>
      <c r="D46" s="259"/>
      <c r="E46" s="264"/>
      <c r="F46" s="280"/>
      <c r="G46" s="259"/>
      <c r="H46" s="261"/>
      <c r="I46" s="261"/>
      <c r="J46" s="262"/>
      <c r="K46" s="262"/>
      <c r="L46" s="262"/>
      <c r="M46" s="264"/>
      <c r="N46" s="264"/>
      <c r="O46" s="264"/>
      <c r="P46" s="264"/>
      <c r="Q46" s="264"/>
      <c r="R46" s="264"/>
      <c r="S46" s="264"/>
      <c r="T46" s="264"/>
      <c r="U46" s="264"/>
      <c r="V46" s="264"/>
      <c r="W46" s="264"/>
      <c r="X46" s="264"/>
      <c r="Y46" s="264"/>
      <c r="Z46" s="264"/>
      <c r="AA46" s="264"/>
      <c r="AB46" s="264"/>
      <c r="AC46" s="264"/>
      <c r="AD46" s="264"/>
      <c r="AE46" s="264"/>
    </row>
    <row r="47" spans="2:31" ht="12.75" x14ac:dyDescent="0.2">
      <c r="C47" s="271"/>
      <c r="D47" s="271"/>
      <c r="E47" s="271"/>
      <c r="F47" s="271"/>
      <c r="G47" s="271"/>
      <c r="H47" s="271"/>
      <c r="I47" s="271"/>
      <c r="J47" s="271"/>
      <c r="K47" s="271"/>
      <c r="L47" s="271"/>
      <c r="M47" s="271"/>
      <c r="N47" s="271"/>
      <c r="O47" s="271"/>
      <c r="P47" s="271"/>
      <c r="Q47" s="271"/>
      <c r="R47" s="271"/>
      <c r="S47" s="271"/>
      <c r="T47" s="271"/>
      <c r="U47" s="271"/>
      <c r="V47" s="271"/>
      <c r="W47" s="271"/>
      <c r="X47" s="271"/>
      <c r="Y47" s="271"/>
      <c r="Z47" s="271"/>
      <c r="AA47" s="271"/>
      <c r="AB47" s="271"/>
      <c r="AC47" s="271"/>
      <c r="AD47" s="271"/>
      <c r="AE47" s="271"/>
    </row>
    <row r="48" spans="2:31" ht="6" customHeight="1" x14ac:dyDescent="0.2">
      <c r="B48" s="272"/>
      <c r="C48" s="272"/>
      <c r="D48" s="272"/>
      <c r="E48" s="272"/>
      <c r="F48" s="272"/>
      <c r="G48" s="272"/>
      <c r="H48" s="272"/>
      <c r="I48" s="272"/>
      <c r="J48" s="272"/>
      <c r="K48" s="272"/>
      <c r="L48" s="272"/>
      <c r="M48" s="272"/>
      <c r="N48" s="272"/>
      <c r="O48" s="272"/>
      <c r="P48" s="272"/>
      <c r="Q48" s="272"/>
      <c r="R48" s="272"/>
      <c r="S48" s="272"/>
      <c r="T48" s="272"/>
      <c r="U48" s="272"/>
      <c r="V48" s="272"/>
      <c r="W48" s="272"/>
      <c r="X48" s="264"/>
      <c r="Y48" s="264"/>
      <c r="Z48" s="264"/>
      <c r="AA48" s="264"/>
      <c r="AB48" s="264"/>
      <c r="AC48" s="264"/>
      <c r="AD48" s="264"/>
      <c r="AE48" s="264"/>
    </row>
    <row r="49" spans="2:31" ht="12.75" x14ac:dyDescent="0.2">
      <c r="B49" s="273" t="s">
        <v>172</v>
      </c>
      <c r="I49" s="283" t="s">
        <v>12</v>
      </c>
      <c r="AE49" s="246"/>
    </row>
    <row r="50" spans="2:31" x14ac:dyDescent="0.2">
      <c r="AE50" s="246"/>
    </row>
    <row r="51" spans="2:31" x14ac:dyDescent="0.2">
      <c r="AE51" s="246"/>
    </row>
    <row r="52" spans="2:31" ht="6" customHeight="1" x14ac:dyDescent="0.2">
      <c r="B52" s="272"/>
      <c r="C52" s="272"/>
      <c r="D52" s="272"/>
      <c r="E52" s="272"/>
      <c r="F52" s="272"/>
      <c r="G52" s="272"/>
      <c r="H52" s="272"/>
      <c r="I52" s="272"/>
      <c r="J52" s="272"/>
      <c r="K52" s="272"/>
      <c r="L52" s="272"/>
      <c r="M52" s="272"/>
      <c r="N52" s="272"/>
      <c r="O52" s="272"/>
      <c r="P52" s="272"/>
      <c r="Q52" s="272"/>
      <c r="R52" s="272"/>
      <c r="S52" s="272"/>
      <c r="T52" s="272"/>
      <c r="U52" s="272"/>
      <c r="V52" s="272"/>
      <c r="W52" s="272"/>
      <c r="X52" s="264"/>
      <c r="Y52" s="264"/>
      <c r="Z52" s="264"/>
      <c r="AA52" s="264"/>
      <c r="AB52" s="264"/>
      <c r="AC52" s="264"/>
      <c r="AD52" s="264"/>
      <c r="AE52" s="264"/>
    </row>
    <row r="53" spans="2:31" ht="12" customHeight="1" x14ac:dyDescent="0.2">
      <c r="B53" s="273" t="s">
        <v>173</v>
      </c>
      <c r="I53" s="283" t="s">
        <v>65</v>
      </c>
      <c r="P53" s="284" t="s">
        <v>161</v>
      </c>
      <c r="AE53" s="246"/>
    </row>
    <row r="54" spans="2:31" ht="12" customHeight="1" x14ac:dyDescent="0.2">
      <c r="AE54" s="246"/>
    </row>
    <row r="55" spans="2:31" ht="12" customHeight="1" x14ac:dyDescent="0.2">
      <c r="B55" s="285"/>
      <c r="C55" s="285"/>
      <c r="D55" s="285"/>
      <c r="E55" s="285"/>
      <c r="F55" s="285"/>
      <c r="G55" s="285"/>
      <c r="H55" s="285"/>
      <c r="I55" s="285"/>
      <c r="J55" s="285"/>
      <c r="K55" s="285"/>
      <c r="L55" s="285"/>
      <c r="M55" s="285"/>
      <c r="N55" s="285"/>
      <c r="O55" s="285"/>
      <c r="P55" s="285"/>
      <c r="Q55" s="285"/>
      <c r="R55" s="285"/>
      <c r="S55" s="285"/>
      <c r="T55" s="285"/>
      <c r="U55" s="285"/>
      <c r="V55" s="285"/>
      <c r="W55" s="285"/>
      <c r="X55" s="285"/>
      <c r="Y55" s="285"/>
      <c r="Z55" s="285"/>
      <c r="AA55" s="285"/>
      <c r="AB55" s="285"/>
      <c r="AC55" s="285"/>
      <c r="AD55" s="285"/>
      <c r="AE55" s="285"/>
    </row>
    <row r="56" spans="2:31" ht="12.75" x14ac:dyDescent="0.2">
      <c r="C56" s="286"/>
      <c r="D56" s="286"/>
      <c r="E56" s="286"/>
      <c r="F56" s="286"/>
      <c r="G56" s="286"/>
      <c r="H56" s="286"/>
      <c r="I56" s="286"/>
      <c r="J56" s="286"/>
      <c r="K56" s="286"/>
      <c r="L56" s="286"/>
      <c r="M56" s="286"/>
      <c r="N56" s="286"/>
      <c r="O56" s="286"/>
      <c r="P56" s="286"/>
      <c r="Q56" s="286"/>
      <c r="R56" s="286"/>
      <c r="S56" s="286"/>
      <c r="T56" s="286"/>
      <c r="U56" s="286"/>
      <c r="V56" s="286"/>
      <c r="W56" s="286"/>
      <c r="X56" s="286"/>
      <c r="Y56" s="286"/>
      <c r="Z56" s="286"/>
      <c r="AA56" s="286"/>
      <c r="AB56" s="286"/>
      <c r="AC56" s="286"/>
      <c r="AD56" s="286"/>
      <c r="AE56" s="286"/>
    </row>
    <row r="57" spans="2:31" x14ac:dyDescent="0.2">
      <c r="B57" s="325" t="s">
        <v>162</v>
      </c>
      <c r="C57" s="326"/>
      <c r="D57" s="326"/>
      <c r="E57" s="326"/>
      <c r="F57" s="326"/>
      <c r="G57" s="326"/>
      <c r="H57" s="326"/>
      <c r="I57" s="326"/>
      <c r="J57" s="326"/>
      <c r="K57" s="326"/>
      <c r="L57" s="326"/>
      <c r="M57" s="326"/>
      <c r="N57" s="326"/>
      <c r="O57" s="326"/>
      <c r="P57" s="326"/>
      <c r="Q57" s="326"/>
      <c r="R57" s="326"/>
      <c r="S57" s="326"/>
      <c r="T57" s="326"/>
      <c r="U57" s="326"/>
      <c r="V57" s="326"/>
      <c r="W57" s="326"/>
      <c r="X57" s="326"/>
      <c r="Y57" s="326"/>
      <c r="Z57" s="326"/>
      <c r="AA57" s="326"/>
      <c r="AB57" s="326"/>
      <c r="AC57" s="326"/>
      <c r="AD57" s="326"/>
      <c r="AE57" s="326"/>
    </row>
    <row r="58" spans="2:31" x14ac:dyDescent="0.2">
      <c r="B58" s="326"/>
      <c r="C58" s="326"/>
      <c r="D58" s="326"/>
      <c r="E58" s="326"/>
      <c r="F58" s="326"/>
      <c r="G58" s="326"/>
      <c r="H58" s="326"/>
      <c r="I58" s="326"/>
      <c r="J58" s="326"/>
      <c r="K58" s="326"/>
      <c r="L58" s="326"/>
      <c r="M58" s="326"/>
      <c r="N58" s="326"/>
      <c r="O58" s="326"/>
      <c r="P58" s="326"/>
      <c r="Q58" s="326"/>
      <c r="R58" s="326"/>
      <c r="S58" s="326"/>
      <c r="T58" s="326"/>
      <c r="U58" s="326"/>
      <c r="V58" s="326"/>
      <c r="W58" s="326"/>
      <c r="X58" s="326"/>
      <c r="Y58" s="326"/>
      <c r="Z58" s="326"/>
      <c r="AA58" s="326"/>
      <c r="AB58" s="326"/>
      <c r="AC58" s="326"/>
      <c r="AD58" s="326"/>
      <c r="AE58" s="326"/>
    </row>
    <row r="59" spans="2:31" x14ac:dyDescent="0.2">
      <c r="B59" s="326"/>
      <c r="C59" s="326"/>
      <c r="D59" s="326"/>
      <c r="E59" s="326"/>
      <c r="F59" s="326"/>
      <c r="G59" s="326"/>
      <c r="H59" s="326"/>
      <c r="I59" s="326"/>
      <c r="J59" s="326"/>
      <c r="K59" s="326"/>
      <c r="L59" s="326"/>
      <c r="M59" s="326"/>
      <c r="N59" s="326"/>
      <c r="O59" s="326"/>
      <c r="P59" s="326"/>
      <c r="Q59" s="326"/>
      <c r="R59" s="326"/>
      <c r="S59" s="326"/>
      <c r="T59" s="326"/>
      <c r="U59" s="326"/>
      <c r="V59" s="326"/>
      <c r="W59" s="326"/>
      <c r="X59" s="326"/>
      <c r="Y59" s="326"/>
      <c r="Z59" s="326"/>
      <c r="AA59" s="326"/>
      <c r="AB59" s="326"/>
      <c r="AC59" s="326"/>
      <c r="AD59" s="326"/>
      <c r="AE59" s="326"/>
    </row>
    <row r="61" spans="2:31" ht="12.75" customHeight="1" x14ac:dyDescent="0.2">
      <c r="B61" s="304" t="s">
        <v>182</v>
      </c>
      <c r="C61" s="305"/>
      <c r="D61" s="305"/>
      <c r="E61" s="305"/>
      <c r="F61" s="305"/>
      <c r="G61" s="305"/>
      <c r="H61" s="305"/>
      <c r="I61" s="305"/>
      <c r="J61" s="305"/>
      <c r="K61" s="305"/>
      <c r="L61" s="305"/>
      <c r="M61" s="305"/>
      <c r="N61" s="305"/>
      <c r="O61" s="305"/>
      <c r="P61" s="305"/>
      <c r="Q61" s="305"/>
      <c r="R61" s="305"/>
      <c r="S61" s="305"/>
      <c r="T61" s="305"/>
      <c r="U61" s="305"/>
      <c r="V61" s="305"/>
      <c r="W61" s="305"/>
      <c r="X61" s="305"/>
      <c r="Y61" s="305"/>
      <c r="Z61" s="305"/>
      <c r="AA61" s="305"/>
      <c r="AB61" s="305"/>
      <c r="AC61" s="305"/>
      <c r="AD61" s="306"/>
    </row>
    <row r="62" spans="2:31" x14ac:dyDescent="0.2">
      <c r="B62" s="307" t="s">
        <v>181</v>
      </c>
      <c r="C62" s="308"/>
      <c r="D62" s="308"/>
      <c r="E62" s="308"/>
      <c r="F62" s="308"/>
      <c r="G62" s="308"/>
      <c r="H62" s="308"/>
      <c r="I62" s="308"/>
      <c r="J62" s="308"/>
      <c r="K62" s="308"/>
      <c r="L62" s="308"/>
      <c r="M62" s="308"/>
      <c r="N62" s="308"/>
      <c r="O62" s="308"/>
      <c r="P62" s="308"/>
      <c r="Q62" s="308"/>
      <c r="R62" s="308"/>
      <c r="S62" s="308"/>
      <c r="T62" s="308"/>
      <c r="U62" s="308"/>
      <c r="V62" s="308"/>
      <c r="W62" s="308"/>
      <c r="X62" s="308"/>
      <c r="Y62" s="308"/>
      <c r="Z62" s="308"/>
      <c r="AA62" s="308"/>
      <c r="AB62" s="308"/>
      <c r="AC62" s="308"/>
      <c r="AD62" s="309"/>
    </row>
    <row r="64" spans="2:31" ht="12.75" x14ac:dyDescent="0.2">
      <c r="B64" s="320" t="s">
        <v>109</v>
      </c>
      <c r="C64" s="320"/>
      <c r="D64" s="320"/>
      <c r="E64" s="320"/>
      <c r="F64" s="320"/>
      <c r="G64" s="320"/>
      <c r="H64" s="320"/>
      <c r="I64" s="320"/>
      <c r="J64" s="320"/>
      <c r="K64" s="320"/>
      <c r="L64" s="320"/>
      <c r="M64" s="320"/>
      <c r="N64" s="320"/>
      <c r="O64" s="320"/>
      <c r="P64" s="320"/>
      <c r="Q64" s="320"/>
      <c r="R64" s="320"/>
      <c r="S64" s="320"/>
      <c r="T64" s="320"/>
      <c r="U64" s="320"/>
      <c r="V64" s="320"/>
      <c r="W64" s="320"/>
      <c r="X64" s="320"/>
      <c r="Y64" s="320"/>
      <c r="Z64" s="320"/>
      <c r="AA64" s="320"/>
      <c r="AB64" s="320"/>
      <c r="AC64" s="320"/>
      <c r="AD64" s="320"/>
      <c r="AE64" s="320"/>
    </row>
    <row r="67" spans="2:2" ht="12.75" x14ac:dyDescent="0.2">
      <c r="B67" s="287" t="s">
        <v>139</v>
      </c>
    </row>
  </sheetData>
  <sheetProtection algorithmName="SHA-512" hashValue="dKPjd1B05tjTdXft1uKoCNpvcWxxGQ8KULkFBnn4LWZNqGBeU2lsTqBxF8bDhz1TY3ynz+2wtLU57lgKeFvVmg==" saltValue="GduU4TC/B3SBUvrVd1T4HQ==" spinCount="100000" sheet="1" selectLockedCells="1"/>
  <mergeCells count="6">
    <mergeCell ref="B64:AE64"/>
    <mergeCell ref="D2:M2"/>
    <mergeCell ref="A5:AE5"/>
    <mergeCell ref="A8:AE9"/>
    <mergeCell ref="B14:AE15"/>
    <mergeCell ref="B57:AE59"/>
  </mergeCells>
  <hyperlinks>
    <hyperlink ref="E10" r:id="rId1" xr:uid="{00000000-0004-0000-0000-000000000000}"/>
    <hyperlink ref="E11" r:id="rId2" xr:uid="{00000000-0004-0000-0000-000001000000}"/>
    <hyperlink ref="E12" r:id="rId3" xr:uid="{00000000-0004-0000-0000-000002000000}"/>
  </hyperlinks>
  <pageMargins left="0.78740157480314965" right="0.39370078740157483" top="0.74803149606299213" bottom="0.74803149606299213" header="0.31496062992125984" footer="0.31496062992125984"/>
  <pageSetup paperSize="9" scale="72" orientation="portrait" r:id="rId4"/>
  <headerFooter alignWithMargins="0">
    <oddFooter>&amp;CV 8 - 24.05.2023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3"/>
  <dimension ref="A1:AU141"/>
  <sheetViews>
    <sheetView showGridLines="0" tabSelected="1" view="pageLayout" zoomScaleNormal="100" zoomScaleSheetLayoutView="120" workbookViewId="0">
      <selection activeCell="H56" sqref="H56"/>
    </sheetView>
  </sheetViews>
  <sheetFormatPr baseColWidth="10" defaultColWidth="11.42578125" defaultRowHeight="12" x14ac:dyDescent="0.2"/>
  <cols>
    <col min="1" max="1" width="2.7109375" style="2" customWidth="1"/>
    <col min="2" max="7" width="3.28515625" style="2" customWidth="1"/>
    <col min="8" max="8" width="3.85546875" style="2" customWidth="1"/>
    <col min="9" max="30" width="3.28515625" style="2" customWidth="1"/>
    <col min="31" max="31" width="11.42578125" style="2"/>
    <col min="32" max="32" width="0" style="2" hidden="1" customWidth="1"/>
    <col min="33" max="16384" width="11.42578125" style="2"/>
  </cols>
  <sheetData>
    <row r="1" spans="1:31" ht="12.75" customHeight="1" x14ac:dyDescent="0.2">
      <c r="A1" s="8"/>
      <c r="B1" s="8"/>
      <c r="W1" s="8"/>
      <c r="X1" s="8"/>
      <c r="Y1" s="8"/>
      <c r="Z1" s="8"/>
    </row>
    <row r="2" spans="1:31" ht="12.75" customHeight="1" x14ac:dyDescent="0.2">
      <c r="A2" s="8"/>
      <c r="B2" s="8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7"/>
      <c r="N2" s="7"/>
      <c r="O2" s="8"/>
      <c r="P2" s="8"/>
      <c r="Q2" s="8"/>
      <c r="R2" s="8"/>
      <c r="S2" s="8"/>
      <c r="T2" s="8"/>
      <c r="U2" s="8"/>
      <c r="V2" s="3"/>
      <c r="W2" s="8"/>
      <c r="X2" s="8"/>
      <c r="Y2" s="8"/>
      <c r="Z2" s="8"/>
    </row>
    <row r="3" spans="1:31" ht="16.5" customHeight="1" x14ac:dyDescent="0.2">
      <c r="A3" s="8"/>
      <c r="B3" s="8"/>
      <c r="C3" s="9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10"/>
      <c r="W3" s="8"/>
      <c r="X3" s="8"/>
      <c r="Y3" s="11"/>
      <c r="Z3" s="11"/>
    </row>
    <row r="4" spans="1:31" ht="12" customHeight="1" x14ac:dyDescent="0.2">
      <c r="A4" s="8"/>
      <c r="B4" s="8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8"/>
      <c r="P4" s="8"/>
      <c r="Q4" s="8"/>
      <c r="R4" s="8"/>
      <c r="S4" s="8"/>
      <c r="T4" s="8"/>
      <c r="U4" s="8"/>
      <c r="V4" s="3"/>
      <c r="W4" s="8"/>
      <c r="X4" s="8"/>
      <c r="Y4" s="8"/>
      <c r="Z4" s="8"/>
      <c r="AA4" s="8"/>
      <c r="AB4" s="8"/>
      <c r="AC4" s="8"/>
      <c r="AD4" s="8"/>
    </row>
    <row r="5" spans="1:31" s="41" customFormat="1" ht="12.75" customHeight="1" x14ac:dyDescent="0.2">
      <c r="A5" s="346" t="s">
        <v>155</v>
      </c>
      <c r="B5" s="346"/>
      <c r="C5" s="346"/>
      <c r="D5" s="346"/>
      <c r="E5" s="346"/>
      <c r="F5" s="346"/>
      <c r="G5" s="346"/>
      <c r="H5" s="346"/>
      <c r="I5" s="346"/>
      <c r="J5" s="346"/>
      <c r="K5" s="346"/>
      <c r="L5" s="346"/>
      <c r="M5" s="346"/>
      <c r="N5" s="346"/>
      <c r="O5" s="346"/>
      <c r="P5" s="346"/>
      <c r="Q5" s="346"/>
      <c r="R5" s="346"/>
      <c r="S5" s="346"/>
      <c r="T5" s="346"/>
      <c r="U5" s="346"/>
      <c r="V5" s="346"/>
      <c r="W5" s="346"/>
      <c r="X5" s="346"/>
      <c r="Y5" s="346"/>
      <c r="Z5" s="346"/>
      <c r="AA5" s="346"/>
      <c r="AB5" s="346"/>
      <c r="AC5" s="346"/>
      <c r="AD5" s="346"/>
    </row>
    <row r="6" spans="1:31" ht="12" customHeight="1" x14ac:dyDescent="0.2">
      <c r="A6" s="245">
        <v>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13"/>
      <c r="Y6" s="13"/>
      <c r="Z6" s="13"/>
      <c r="AA6" s="13"/>
      <c r="AB6" s="13"/>
      <c r="AC6" s="13"/>
      <c r="AD6" s="13"/>
    </row>
    <row r="7" spans="1:31" ht="5.25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13"/>
      <c r="Y7" s="107"/>
      <c r="Z7" s="107"/>
    </row>
    <row r="8" spans="1:31" s="67" customFormat="1" x14ac:dyDescent="0.2">
      <c r="A8" s="125" t="e">
        <f>CONCATENATE("Pour ",Décision)</f>
        <v>#N/A</v>
      </c>
      <c r="E8" s="68"/>
      <c r="F8" s="68"/>
      <c r="G8" s="68"/>
      <c r="H8" s="68"/>
      <c r="I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9"/>
      <c r="Y8" s="107"/>
      <c r="Z8" s="107"/>
    </row>
    <row r="9" spans="1:31" ht="26.25" customHeight="1" x14ac:dyDescent="0.2">
      <c r="A9" s="347" t="e">
        <f>COMBINAISONS!D20</f>
        <v>#N/A</v>
      </c>
      <c r="B9" s="347"/>
      <c r="C9" s="347"/>
      <c r="D9" s="347"/>
      <c r="E9" s="347"/>
      <c r="F9" s="347"/>
      <c r="G9" s="347"/>
      <c r="H9" s="347"/>
      <c r="I9" s="347"/>
      <c r="J9" s="347"/>
      <c r="K9" s="347"/>
      <c r="L9" s="347"/>
      <c r="M9" s="347"/>
      <c r="N9" s="347"/>
      <c r="O9" s="347"/>
      <c r="P9" s="347"/>
      <c r="Q9" s="347"/>
      <c r="R9" s="347"/>
      <c r="S9" s="347"/>
      <c r="T9" s="347"/>
      <c r="U9" s="347"/>
      <c r="V9" s="347"/>
      <c r="W9" s="347"/>
      <c r="X9" s="347"/>
      <c r="Y9" s="347"/>
      <c r="Z9" s="347"/>
      <c r="AA9" s="347"/>
      <c r="AB9" s="347"/>
      <c r="AC9" s="347"/>
      <c r="AD9" s="347"/>
    </row>
    <row r="10" spans="1:31" ht="11.25" customHeight="1" x14ac:dyDescent="0.2">
      <c r="A10" s="145"/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/>
      <c r="AB10" s="145"/>
      <c r="AC10" s="145"/>
      <c r="AD10" s="145"/>
    </row>
    <row r="11" spans="1:31" s="22" customFormat="1" ht="13.5" customHeight="1" x14ac:dyDescent="0.2">
      <c r="B11" s="21"/>
      <c r="C11" s="21"/>
      <c r="D11" s="21"/>
      <c r="H11" s="21"/>
      <c r="I11" s="88" t="str">
        <f>IF(LEN(Q11&amp;T11)&gt;1,"Une seule sélection SVP",IF(Q11&amp;T11="","Saisie obligatoire!",""))</f>
        <v>Saisie obligatoire!</v>
      </c>
      <c r="J11" s="21"/>
      <c r="M11" s="106"/>
      <c r="N11" s="21"/>
      <c r="O11" s="102" t="s">
        <v>34</v>
      </c>
      <c r="Q11" s="95"/>
      <c r="R11" s="21" t="s">
        <v>74</v>
      </c>
      <c r="T11" s="95"/>
      <c r="U11" s="21" t="s">
        <v>75</v>
      </c>
      <c r="W11"/>
      <c r="X11" s="11"/>
      <c r="Y11" s="11"/>
      <c r="Z11" s="11"/>
      <c r="AA11" s="11"/>
      <c r="AB11" s="11"/>
      <c r="AC11" s="11"/>
      <c r="AD11" s="11"/>
      <c r="AE11" s="11"/>
    </row>
    <row r="12" spans="1:31" x14ac:dyDescent="0.2">
      <c r="L12" s="8"/>
      <c r="M12" s="8"/>
      <c r="N12" s="8"/>
      <c r="O12" s="8"/>
      <c r="P12" s="8"/>
      <c r="Q12" s="8"/>
      <c r="R12" s="8"/>
      <c r="S12" s="8"/>
      <c r="T12" s="8"/>
      <c r="U12" s="8"/>
      <c r="V12" s="10"/>
      <c r="W12" s="10"/>
      <c r="X12" s="10"/>
      <c r="Y12" s="10"/>
      <c r="Z12" s="10"/>
      <c r="AA12" s="10"/>
    </row>
    <row r="13" spans="1:31" ht="12.75" x14ac:dyDescent="0.2">
      <c r="A13" s="23" t="s">
        <v>77</v>
      </c>
      <c r="E13" s="100"/>
      <c r="F13" s="344"/>
      <c r="G13" s="344"/>
      <c r="H13" s="344"/>
      <c r="I13" s="344"/>
      <c r="J13" s="344"/>
      <c r="K13" s="344"/>
      <c r="L13" s="345"/>
      <c r="M13" s="345"/>
      <c r="O13" s="2" t="s">
        <v>76</v>
      </c>
      <c r="Q13" s="85"/>
      <c r="R13" s="18"/>
      <c r="S13" s="18"/>
      <c r="T13" s="344"/>
      <c r="U13" s="344"/>
      <c r="V13" s="344"/>
      <c r="W13" s="344"/>
      <c r="X13" s="344"/>
      <c r="Y13" s="344"/>
      <c r="Z13" s="344"/>
      <c r="AA13" s="344"/>
      <c r="AB13" s="344"/>
      <c r="AC13" s="344"/>
      <c r="AD13" s="344"/>
    </row>
    <row r="14" spans="1:31" ht="9.75" customHeight="1" x14ac:dyDescent="0.2">
      <c r="A14" s="23"/>
      <c r="L14" s="17"/>
      <c r="M14" s="17"/>
      <c r="N14" s="17"/>
      <c r="O14" s="20"/>
      <c r="Q14" s="73"/>
      <c r="R14" s="73"/>
      <c r="S14" s="84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1:31" ht="12.75" x14ac:dyDescent="0.2">
      <c r="A15" s="23" t="s">
        <v>13</v>
      </c>
      <c r="E15" s="101"/>
      <c r="F15" s="344"/>
      <c r="G15" s="344"/>
      <c r="H15" s="344"/>
      <c r="I15" s="344"/>
      <c r="J15" s="344"/>
      <c r="K15" s="344"/>
      <c r="L15" s="345"/>
      <c r="M15" s="345"/>
      <c r="O15" s="9" t="s">
        <v>111</v>
      </c>
      <c r="Q15" s="85"/>
      <c r="S15" s="18"/>
      <c r="T15" s="344"/>
      <c r="U15" s="344"/>
      <c r="V15" s="344"/>
      <c r="W15" s="344"/>
      <c r="X15" s="344"/>
      <c r="Y15" s="344"/>
      <c r="Z15" s="344"/>
      <c r="AA15" s="344"/>
      <c r="AB15" s="344"/>
      <c r="AC15" s="344"/>
      <c r="AD15" s="344"/>
    </row>
    <row r="16" spans="1:31" ht="9.75" customHeight="1" x14ac:dyDescent="0.2">
      <c r="A16" s="23"/>
      <c r="L16" s="17"/>
      <c r="O16" s="20"/>
      <c r="Q16" s="45"/>
      <c r="R16" s="45"/>
      <c r="S16" s="18"/>
      <c r="T16" s="18"/>
      <c r="U16" s="18"/>
      <c r="V16" s="18"/>
      <c r="W16" s="11"/>
      <c r="X16" s="11"/>
      <c r="Y16" s="11"/>
      <c r="Z16" s="14"/>
      <c r="AA16" s="14"/>
      <c r="AB16" s="14"/>
      <c r="AC16" s="14"/>
      <c r="AD16" s="14"/>
    </row>
    <row r="17" spans="1:47" ht="12.75" x14ac:dyDescent="0.2">
      <c r="A17" s="32" t="s">
        <v>72</v>
      </c>
      <c r="E17" s="101"/>
      <c r="F17" s="344"/>
      <c r="G17" s="344"/>
      <c r="H17" s="344"/>
      <c r="I17" s="344"/>
      <c r="J17" s="344"/>
      <c r="K17" s="344"/>
      <c r="L17" s="345"/>
      <c r="M17" s="345"/>
      <c r="O17" s="71" t="s">
        <v>22</v>
      </c>
      <c r="Q17" s="85"/>
      <c r="R17" s="18"/>
      <c r="S17" s="18"/>
      <c r="T17" s="344"/>
      <c r="U17" s="344"/>
      <c r="V17" s="344"/>
      <c r="W17" s="344"/>
      <c r="X17" s="344"/>
      <c r="Y17" s="344"/>
      <c r="Z17" s="344"/>
      <c r="AA17" s="344"/>
      <c r="AB17" s="344"/>
      <c r="AC17" s="344"/>
      <c r="AD17" s="344"/>
    </row>
    <row r="18" spans="1:47" ht="9.75" customHeight="1" x14ac:dyDescent="0.2">
      <c r="A18" s="23"/>
      <c r="L18" s="17"/>
      <c r="M18" s="17"/>
      <c r="N18" s="17"/>
      <c r="O18" s="20"/>
      <c r="P18" s="17"/>
      <c r="Q18" s="23"/>
      <c r="R18" s="23"/>
      <c r="S18" s="23"/>
      <c r="T18" s="23"/>
      <c r="U18" s="23"/>
      <c r="V18" s="23"/>
      <c r="W18" s="11"/>
      <c r="X18" s="11"/>
      <c r="Y18" s="11"/>
      <c r="Z18" s="14"/>
      <c r="AA18" s="14"/>
      <c r="AB18" s="14"/>
      <c r="AC18" s="14"/>
      <c r="AD18" s="14"/>
    </row>
    <row r="19" spans="1:47" ht="12.75" x14ac:dyDescent="0.2">
      <c r="A19" s="23" t="s">
        <v>14</v>
      </c>
      <c r="E19" s="101"/>
      <c r="F19" s="344"/>
      <c r="G19" s="344"/>
      <c r="H19" s="344"/>
      <c r="I19" s="344"/>
      <c r="J19" s="344"/>
      <c r="K19" s="344"/>
      <c r="L19" s="345"/>
      <c r="M19" s="345"/>
      <c r="N19" s="18"/>
      <c r="O19" s="71" t="s">
        <v>20</v>
      </c>
      <c r="Q19" s="85"/>
      <c r="R19" s="18"/>
      <c r="S19" s="18"/>
      <c r="T19" s="344"/>
      <c r="U19" s="344"/>
      <c r="V19" s="344"/>
      <c r="W19" s="344"/>
      <c r="X19" s="344"/>
      <c r="Y19" s="344"/>
      <c r="Z19" s="344"/>
      <c r="AA19" s="344"/>
      <c r="AB19" s="344"/>
      <c r="AC19" s="344"/>
      <c r="AD19" s="344"/>
    </row>
    <row r="20" spans="1:47" ht="9.75" customHeight="1" x14ac:dyDescent="0.2">
      <c r="A20" s="23"/>
      <c r="L20" s="17"/>
      <c r="M20" s="17"/>
      <c r="N20" s="17"/>
      <c r="Q20" s="23"/>
      <c r="R20" s="23"/>
      <c r="S20" s="11"/>
      <c r="T20" s="11"/>
      <c r="U20" s="11"/>
      <c r="V20" s="11"/>
      <c r="W20" s="11"/>
      <c r="X20" s="11"/>
      <c r="Y20" s="11"/>
      <c r="Z20" s="14"/>
      <c r="AA20" s="14"/>
      <c r="AB20" s="14"/>
      <c r="AC20" s="14"/>
      <c r="AD20" s="14"/>
    </row>
    <row r="21" spans="1:47" ht="12.75" x14ac:dyDescent="0.2">
      <c r="A21" s="23" t="s">
        <v>15</v>
      </c>
      <c r="E21" s="101"/>
      <c r="F21" s="348"/>
      <c r="G21" s="344"/>
      <c r="H21" s="344"/>
      <c r="I21" s="344"/>
      <c r="J21" s="344"/>
      <c r="K21" s="344"/>
      <c r="L21" s="345"/>
      <c r="M21" s="345"/>
      <c r="N21" s="8"/>
      <c r="O21" s="98" t="s">
        <v>21</v>
      </c>
      <c r="P21" s="8"/>
      <c r="Q21" s="86"/>
      <c r="R21" s="70"/>
      <c r="S21" s="18"/>
      <c r="T21" s="344"/>
      <c r="U21" s="344"/>
      <c r="V21" s="344"/>
      <c r="W21" s="344"/>
      <c r="X21" s="344"/>
      <c r="Y21" s="344"/>
      <c r="Z21" s="344"/>
      <c r="AA21" s="344"/>
      <c r="AB21" s="344"/>
      <c r="AC21" s="344"/>
      <c r="AD21" s="344"/>
    </row>
    <row r="22" spans="1:47" x14ac:dyDescent="0.2">
      <c r="A22" s="8"/>
      <c r="B22" s="8"/>
      <c r="C22" s="9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13"/>
      <c r="Y22" s="11"/>
      <c r="Z22" s="13"/>
      <c r="AA22" s="14"/>
      <c r="AB22" s="14"/>
      <c r="AC22" s="14"/>
      <c r="AD22" s="14"/>
    </row>
    <row r="23" spans="1:47" s="112" customFormat="1" ht="12.75" customHeight="1" x14ac:dyDescent="0.2">
      <c r="A23" s="108"/>
      <c r="B23" s="108"/>
      <c r="C23" s="109"/>
      <c r="D23" s="110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11" t="s">
        <v>16</v>
      </c>
      <c r="AC23" s="108"/>
      <c r="AD23" s="111" t="s">
        <v>17</v>
      </c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110"/>
      <c r="AR23" s="110"/>
      <c r="AS23" s="110"/>
      <c r="AT23" s="110"/>
      <c r="AU23" s="110"/>
    </row>
    <row r="24" spans="1:47" s="112" customFormat="1" ht="12.75" customHeight="1" x14ac:dyDescent="0.2">
      <c r="A24" s="113" t="s">
        <v>97</v>
      </c>
      <c r="B24" s="108"/>
      <c r="C24" s="109"/>
      <c r="D24" s="110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23"/>
      <c r="AC24" s="108"/>
      <c r="AD24" s="124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  <c r="AS24" s="110"/>
      <c r="AT24" s="110"/>
      <c r="AU24" s="110"/>
    </row>
    <row r="25" spans="1:47" s="112" customFormat="1" ht="6" customHeight="1" x14ac:dyDescent="0.2">
      <c r="A25" s="108"/>
      <c r="B25" s="108"/>
      <c r="C25" s="109"/>
      <c r="D25" s="110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14"/>
      <c r="AE25" s="110"/>
      <c r="AF25" s="110"/>
      <c r="AG25" s="110"/>
      <c r="AH25" s="110"/>
      <c r="AI25" s="110"/>
      <c r="AJ25" s="110"/>
      <c r="AK25" s="110"/>
      <c r="AL25" s="110"/>
      <c r="AM25" s="110"/>
      <c r="AN25" s="110"/>
      <c r="AO25" s="110"/>
      <c r="AP25" s="110"/>
      <c r="AQ25" s="110"/>
      <c r="AR25" s="110"/>
      <c r="AS25" s="110"/>
      <c r="AT25" s="110"/>
      <c r="AU25" s="110"/>
    </row>
    <row r="26" spans="1:47" s="112" customFormat="1" ht="12.75" customHeight="1" x14ac:dyDescent="0.2">
      <c r="A26" s="113" t="s">
        <v>98</v>
      </c>
      <c r="B26" s="108"/>
      <c r="C26" s="109"/>
      <c r="D26" s="110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23"/>
      <c r="AC26" s="108"/>
      <c r="AD26" s="115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</row>
    <row r="27" spans="1:47" s="112" customFormat="1" ht="12.75" customHeight="1" x14ac:dyDescent="0.2">
      <c r="A27" s="116" t="s">
        <v>99</v>
      </c>
      <c r="B27" s="117"/>
      <c r="C27" s="118"/>
      <c r="D27" s="119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08"/>
      <c r="AD27" s="114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  <c r="AU27" s="110"/>
    </row>
    <row r="28" spans="1:47" s="112" customFormat="1" ht="12.75" customHeight="1" x14ac:dyDescent="0.2">
      <c r="A28" s="113" t="s">
        <v>100</v>
      </c>
      <c r="B28" s="117"/>
      <c r="C28" s="118"/>
      <c r="D28" s="119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08"/>
      <c r="AD28" s="114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  <c r="AU28" s="110"/>
    </row>
    <row r="29" spans="1:47" s="112" customFormat="1" ht="12.75" customHeight="1" x14ac:dyDescent="0.2">
      <c r="A29" s="113" t="s">
        <v>101</v>
      </c>
      <c r="B29" s="117"/>
      <c r="C29" s="118"/>
      <c r="D29" s="119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23"/>
      <c r="AC29" s="108"/>
      <c r="AD29" s="114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110"/>
      <c r="AU29" s="110"/>
    </row>
    <row r="30" spans="1:47" x14ac:dyDescent="0.2">
      <c r="A30" s="8"/>
      <c r="B30" s="8"/>
      <c r="C30" s="9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10"/>
      <c r="W30" s="8"/>
      <c r="X30" s="13"/>
      <c r="Y30" s="11"/>
      <c r="Z30" s="13"/>
    </row>
    <row r="31" spans="1:47" x14ac:dyDescent="0.2">
      <c r="A31" s="19">
        <v>1</v>
      </c>
      <c r="B31" s="20" t="s">
        <v>63</v>
      </c>
      <c r="F31" s="17"/>
      <c r="G31" s="17"/>
      <c r="H31" s="17"/>
      <c r="I31" s="17"/>
      <c r="J31" s="17"/>
      <c r="K31" s="17"/>
      <c r="L31" s="17"/>
      <c r="M31" s="17"/>
      <c r="N31" s="17"/>
      <c r="W31" s="37"/>
      <c r="X31" s="37"/>
      <c r="Z31" s="20"/>
    </row>
    <row r="32" spans="1:47" ht="5.25" customHeight="1" x14ac:dyDescent="0.2">
      <c r="A32" s="20"/>
      <c r="B32" s="20"/>
      <c r="C32" s="20"/>
      <c r="F32" s="17"/>
      <c r="G32" s="17"/>
      <c r="H32" s="17"/>
      <c r="I32" s="17"/>
      <c r="J32" s="17"/>
      <c r="K32" s="17"/>
      <c r="L32" s="17"/>
      <c r="M32" s="17"/>
      <c r="N32" s="17"/>
      <c r="W32" s="37"/>
      <c r="X32" s="37"/>
      <c r="Z32" s="20"/>
    </row>
    <row r="33" spans="1:31" x14ac:dyDescent="0.2">
      <c r="B33" s="15" t="s">
        <v>0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R33" s="3" t="s">
        <v>11</v>
      </c>
      <c r="S33" s="328"/>
      <c r="T33" s="328"/>
      <c r="U33" s="328"/>
      <c r="V33" s="328"/>
      <c r="W33" s="328"/>
      <c r="X33" s="328"/>
      <c r="Y33" s="328"/>
      <c r="Z33" s="328"/>
      <c r="AA33" s="328"/>
      <c r="AB33" s="328"/>
      <c r="AC33" s="328"/>
      <c r="AD33" s="328"/>
    </row>
    <row r="34" spans="1:31" ht="4.5" customHeight="1" x14ac:dyDescent="0.2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S34" s="289"/>
      <c r="T34" s="289"/>
      <c r="U34" s="289"/>
      <c r="V34" s="289"/>
      <c r="W34" s="290"/>
      <c r="X34" s="290"/>
      <c r="Y34" s="3"/>
      <c r="Z34" s="291"/>
      <c r="AA34" s="3"/>
      <c r="AB34" s="3"/>
      <c r="AC34" s="3"/>
      <c r="AD34" s="3"/>
    </row>
    <row r="35" spans="1:31" x14ac:dyDescent="0.2">
      <c r="B35" s="15" t="s">
        <v>1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R35" s="3" t="s">
        <v>11</v>
      </c>
      <c r="S35" s="328"/>
      <c r="T35" s="328"/>
      <c r="U35" s="328"/>
      <c r="V35" s="328"/>
      <c r="W35" s="328"/>
      <c r="X35" s="328"/>
      <c r="Y35" s="328"/>
      <c r="Z35" s="328"/>
      <c r="AA35" s="328"/>
      <c r="AB35" s="328"/>
      <c r="AC35" s="328"/>
      <c r="AD35" s="328"/>
    </row>
    <row r="36" spans="1:31" ht="4.5" customHeight="1" x14ac:dyDescent="0.2"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S36" s="35"/>
      <c r="T36" s="35"/>
      <c r="U36" s="35"/>
      <c r="V36" s="35"/>
      <c r="W36" s="37"/>
      <c r="X36" s="37"/>
      <c r="Z36" s="20"/>
    </row>
    <row r="37" spans="1:31" ht="12.75" customHeight="1" x14ac:dyDescent="0.2">
      <c r="B37" s="15" t="s">
        <v>28</v>
      </c>
      <c r="C37" s="15"/>
      <c r="D37" s="15"/>
      <c r="E37" s="15"/>
      <c r="F37" s="15"/>
      <c r="G37" s="15"/>
      <c r="H37" s="15"/>
      <c r="J37" s="15"/>
      <c r="K37" s="15"/>
      <c r="L37" s="99"/>
      <c r="M37" s="103" t="str">
        <f>IF(S37="","Saisie obligatoire!","")</f>
        <v>Saisie obligatoire!</v>
      </c>
      <c r="N37" s="99"/>
      <c r="O37" s="99"/>
      <c r="R37" s="3" t="s">
        <v>11</v>
      </c>
      <c r="S37" s="328"/>
      <c r="T37" s="328"/>
      <c r="U37" s="328"/>
      <c r="V37" s="328"/>
      <c r="W37" s="328"/>
      <c r="X37" s="328"/>
      <c r="Y37" s="328"/>
      <c r="Z37" s="328"/>
      <c r="AA37" s="328"/>
      <c r="AB37" s="328"/>
      <c r="AC37" s="328"/>
      <c r="AD37" s="328"/>
    </row>
    <row r="38" spans="1:31" x14ac:dyDescent="0.2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R38" s="3"/>
      <c r="S38" s="36"/>
      <c r="T38" s="36"/>
      <c r="U38" s="36"/>
      <c r="V38" s="36"/>
      <c r="W38" s="37"/>
    </row>
    <row r="39" spans="1:31" x14ac:dyDescent="0.2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R39" s="3"/>
      <c r="S39" s="36"/>
      <c r="T39" s="36"/>
      <c r="U39" s="36"/>
      <c r="V39" s="36"/>
      <c r="W39" s="37"/>
    </row>
    <row r="40" spans="1:31" s="22" customFormat="1" ht="12.75" customHeight="1" x14ac:dyDescent="0.2">
      <c r="A40" s="103" t="str">
        <f>IF(LEN(A42&amp;A44&amp;A46&amp;A48)&gt;1,"Une seule sélection SVP",IF(A42&amp;A44&amp;A46&amp;A48="","Saisie obligatoire!",""))</f>
        <v/>
      </c>
      <c r="B40" s="103"/>
      <c r="C40" s="103"/>
      <c r="D40" s="21"/>
      <c r="E40" s="21"/>
      <c r="F40" s="21"/>
      <c r="G40" s="21"/>
      <c r="H40" s="21"/>
      <c r="I40" s="21"/>
      <c r="K40" s="103" t="str">
        <f>IF(LEN(K42&amp;K44&amp;K46)&gt;1,"Une seule sélection SVP",IF(K42&amp;K44&amp;K46="","Saisie obligatoire!",""))</f>
        <v>Saisie obligatoire!</v>
      </c>
      <c r="L40" s="103"/>
      <c r="M40" s="103"/>
      <c r="N40" s="99"/>
      <c r="O40" s="99"/>
      <c r="P40" s="99"/>
      <c r="S40" s="103" t="str">
        <f>IF(LEN(S42&amp;S44&amp;S46&amp;S48&amp;S50&amp;S52)&gt;1,"Une seule sélection SVP",IF(S42&amp;S44&amp;S46&amp;S48&amp;S50&amp;S52="","Saisie obligatoire!",""))</f>
        <v>Saisie obligatoire!</v>
      </c>
      <c r="X40" s="11"/>
      <c r="Y40" s="11"/>
      <c r="Z40" s="11"/>
      <c r="AA40" s="11"/>
      <c r="AB40" s="11"/>
      <c r="AC40" s="11"/>
      <c r="AD40" s="11"/>
      <c r="AE40" s="11"/>
    </row>
    <row r="41" spans="1:31" ht="27.75" customHeight="1" x14ac:dyDescent="0.2">
      <c r="A41" s="33" t="s">
        <v>6</v>
      </c>
      <c r="B41" s="33"/>
      <c r="C41" s="33"/>
      <c r="D41" s="33"/>
      <c r="E41" s="33"/>
      <c r="I41" s="104"/>
      <c r="K41" s="33" t="s">
        <v>7</v>
      </c>
      <c r="L41" s="33"/>
      <c r="M41" s="33"/>
      <c r="Q41" s="105"/>
      <c r="S41" s="33" t="s">
        <v>64</v>
      </c>
      <c r="V41"/>
      <c r="X41" s="12"/>
      <c r="Y41" s="12"/>
      <c r="Z41" s="12"/>
      <c r="AA41" s="12"/>
      <c r="AB41" s="12"/>
      <c r="AC41" s="12"/>
      <c r="AD41" s="11"/>
      <c r="AE41" s="11"/>
    </row>
    <row r="42" spans="1:31" s="42" customFormat="1" ht="13.5" customHeight="1" x14ac:dyDescent="0.2">
      <c r="A42" s="94" t="s">
        <v>195</v>
      </c>
      <c r="B42" s="12" t="s">
        <v>78</v>
      </c>
      <c r="C42" s="12"/>
      <c r="D42" s="12"/>
      <c r="E42" s="12"/>
      <c r="F42" s="12"/>
      <c r="G42" s="12"/>
      <c r="H42" s="12"/>
      <c r="K42" s="94"/>
      <c r="L42" s="12" t="s">
        <v>82</v>
      </c>
      <c r="M42" s="12"/>
      <c r="N42" s="104"/>
      <c r="O42" s="104"/>
      <c r="P42" s="104"/>
      <c r="S42" s="94"/>
      <c r="T42" s="12" t="s">
        <v>85</v>
      </c>
      <c r="X42" s="12"/>
      <c r="Y42" s="12"/>
      <c r="Z42" s="12"/>
      <c r="AA42" s="12"/>
    </row>
    <row r="43" spans="1:31" s="42" customFormat="1" ht="3.75" customHeight="1" x14ac:dyDescent="0.2">
      <c r="A43" s="1"/>
      <c r="B43" s="12"/>
      <c r="C43" s="12"/>
      <c r="D43" s="12"/>
      <c r="E43" s="12"/>
      <c r="F43" s="12"/>
      <c r="G43" s="12"/>
      <c r="H43" s="12"/>
      <c r="K43" s="1"/>
      <c r="L43" s="12"/>
      <c r="M43" s="12"/>
      <c r="N43" s="12"/>
      <c r="O43" s="12"/>
      <c r="Q43" s="12"/>
      <c r="S43" s="1"/>
      <c r="T43" s="12"/>
      <c r="X43" s="12"/>
      <c r="Y43" s="12"/>
      <c r="Z43" s="12"/>
      <c r="AA43" s="12"/>
    </row>
    <row r="44" spans="1:31" s="42" customFormat="1" ht="13.5" customHeight="1" x14ac:dyDescent="0.2">
      <c r="A44" s="94"/>
      <c r="B44" s="12" t="s">
        <v>79</v>
      </c>
      <c r="C44" s="12"/>
      <c r="D44" s="12"/>
      <c r="E44" s="12"/>
      <c r="F44" s="12"/>
      <c r="G44" s="12"/>
      <c r="H44" s="12"/>
      <c r="K44" s="94"/>
      <c r="L44" s="12" t="s">
        <v>83</v>
      </c>
      <c r="M44" s="12"/>
      <c r="N44" s="12"/>
      <c r="O44" s="12"/>
      <c r="S44" s="94"/>
      <c r="T44" s="12" t="s">
        <v>86</v>
      </c>
      <c r="X44" s="12"/>
      <c r="Y44" s="12"/>
      <c r="Z44" s="12"/>
      <c r="AA44" s="12"/>
    </row>
    <row r="45" spans="1:31" s="42" customFormat="1" ht="3.75" customHeight="1" x14ac:dyDescent="0.2">
      <c r="A45" s="1"/>
      <c r="B45" s="12"/>
      <c r="C45" s="12"/>
      <c r="D45" s="12"/>
      <c r="E45" s="12"/>
      <c r="F45" s="12"/>
      <c r="G45" s="12"/>
      <c r="H45" s="12"/>
      <c r="K45" s="1"/>
      <c r="L45" s="12"/>
      <c r="M45" s="12"/>
      <c r="N45" s="12"/>
      <c r="O45" s="12"/>
      <c r="S45" s="1"/>
      <c r="T45" s="12"/>
      <c r="X45" s="12"/>
      <c r="Y45" s="12"/>
      <c r="Z45" s="12"/>
      <c r="AA45" s="12"/>
    </row>
    <row r="46" spans="1:31" s="42" customFormat="1" ht="13.5" customHeight="1" x14ac:dyDescent="0.2">
      <c r="A46" s="94"/>
      <c r="B46" s="12" t="s">
        <v>80</v>
      </c>
      <c r="C46" s="12"/>
      <c r="D46" s="12"/>
      <c r="E46" s="12"/>
      <c r="F46" s="12"/>
      <c r="G46" s="12"/>
      <c r="H46" s="12"/>
      <c r="K46" s="94"/>
      <c r="L46" s="12" t="s">
        <v>84</v>
      </c>
      <c r="M46" s="12"/>
      <c r="N46" s="12"/>
      <c r="O46" s="12"/>
      <c r="S46" s="94"/>
      <c r="T46" s="12" t="s">
        <v>87</v>
      </c>
      <c r="X46" s="12"/>
      <c r="Y46" s="12"/>
      <c r="Z46" s="12"/>
      <c r="AA46" s="12"/>
      <c r="AB46" s="5"/>
      <c r="AD46"/>
      <c r="AE46"/>
    </row>
    <row r="47" spans="1:31" s="42" customFormat="1" ht="3.75" customHeight="1" x14ac:dyDescent="0.2">
      <c r="A47" s="1"/>
      <c r="B47" s="12"/>
      <c r="C47" s="12"/>
      <c r="D47" s="12"/>
      <c r="E47" s="12"/>
      <c r="F47" s="12"/>
      <c r="G47" s="12"/>
      <c r="H47" s="12"/>
      <c r="J47" s="12"/>
      <c r="K47" s="12"/>
      <c r="L47" s="12"/>
      <c r="M47" s="12"/>
      <c r="N47" s="12"/>
      <c r="S47" s="1"/>
      <c r="T47" s="12"/>
      <c r="X47" s="12"/>
      <c r="Y47" s="12"/>
      <c r="Z47" s="12"/>
      <c r="AA47" s="12"/>
      <c r="AD47"/>
      <c r="AE47"/>
    </row>
    <row r="48" spans="1:31" s="42" customFormat="1" ht="13.5" customHeight="1" x14ac:dyDescent="0.2">
      <c r="A48" s="94"/>
      <c r="B48" s="12" t="s">
        <v>81</v>
      </c>
      <c r="C48" s="12"/>
      <c r="D48" s="12"/>
      <c r="E48" s="12"/>
      <c r="F48" s="12"/>
      <c r="G48" s="12"/>
      <c r="H48" s="12"/>
      <c r="I48" s="12"/>
      <c r="J48" s="89"/>
      <c r="K48" s="12"/>
      <c r="L48" s="12"/>
      <c r="M48" s="12"/>
      <c r="N48" s="12"/>
      <c r="S48" s="94"/>
      <c r="T48" s="12" t="s">
        <v>88</v>
      </c>
      <c r="X48" s="12"/>
      <c r="Y48" s="12"/>
      <c r="Z48" s="12"/>
      <c r="AA48" s="12"/>
      <c r="AD48"/>
      <c r="AE48"/>
    </row>
    <row r="49" spans="1:31" s="42" customFormat="1" ht="3.75" customHeight="1" x14ac:dyDescent="0.2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S49" s="1"/>
      <c r="T49" s="12"/>
      <c r="X49" s="12"/>
      <c r="Y49" s="12"/>
      <c r="Z49" s="12"/>
      <c r="AA49" s="12"/>
      <c r="AD49"/>
      <c r="AE49"/>
    </row>
    <row r="50" spans="1:31" s="42" customFormat="1" ht="13.5" customHeight="1" x14ac:dyDescent="0.2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S50" s="94"/>
      <c r="T50" s="12" t="s">
        <v>201</v>
      </c>
      <c r="X50" s="12"/>
      <c r="Y50" s="12"/>
      <c r="Z50" s="12"/>
      <c r="AA50" s="12"/>
      <c r="AD50"/>
      <c r="AE50"/>
    </row>
    <row r="51" spans="1:31" s="22" customFormat="1" ht="3.75" customHeight="1" x14ac:dyDescent="0.2">
      <c r="A51" s="88"/>
      <c r="J51" s="88"/>
      <c r="S51" s="88"/>
      <c r="X51" s="2"/>
      <c r="Y51" s="2"/>
      <c r="Z51" s="2"/>
      <c r="AA51" s="2"/>
      <c r="AB51" s="2"/>
      <c r="AC51" s="2"/>
      <c r="AD51" s="2"/>
      <c r="AE51" s="2"/>
    </row>
    <row r="52" spans="1:31" s="43" customFormat="1" ht="14.25" customHeight="1" x14ac:dyDescent="0.2">
      <c r="S52" s="94"/>
      <c r="T52" s="12" t="s">
        <v>169</v>
      </c>
      <c r="X52" s="44"/>
      <c r="Y52" s="44"/>
      <c r="Z52" s="44"/>
      <c r="AA52" s="44"/>
      <c r="AB52" s="44"/>
      <c r="AC52" s="44"/>
      <c r="AD52" s="44"/>
      <c r="AE52" s="44"/>
    </row>
    <row r="53" spans="1:31" s="22" customFormat="1" x14ac:dyDescent="0.2">
      <c r="A53" s="24"/>
      <c r="B53" s="24"/>
      <c r="C53" s="24"/>
      <c r="D53" s="24"/>
      <c r="R53" s="88"/>
      <c r="T53" s="90"/>
      <c r="X53" s="2"/>
      <c r="Y53" s="2"/>
      <c r="Z53" s="2"/>
      <c r="AA53" s="2"/>
      <c r="AB53" s="2"/>
      <c r="AC53" s="2"/>
      <c r="AD53" s="2"/>
      <c r="AE53" s="2"/>
    </row>
    <row r="54" spans="1:31" s="22" customFormat="1" x14ac:dyDescent="0.2">
      <c r="A54" s="24"/>
      <c r="B54" s="24"/>
      <c r="C54" s="24"/>
      <c r="D54" s="24"/>
      <c r="R54" s="88"/>
      <c r="T54" s="91"/>
      <c r="X54" s="2"/>
      <c r="Y54" s="2"/>
      <c r="Z54" s="2"/>
      <c r="AA54" s="2"/>
      <c r="AB54" s="2"/>
      <c r="AC54" s="2"/>
      <c r="AD54" s="2"/>
      <c r="AE54" s="2"/>
    </row>
    <row r="55" spans="1:31" s="25" customFormat="1" ht="13.5" customHeight="1" x14ac:dyDescent="0.2">
      <c r="AE55" s="2"/>
    </row>
    <row r="56" spans="1:31" s="25" customFormat="1" x14ac:dyDescent="0.2">
      <c r="A56" s="15" t="s">
        <v>188</v>
      </c>
      <c r="B56" s="15"/>
      <c r="C56" s="15"/>
      <c r="D56" s="15"/>
      <c r="E56" s="15"/>
      <c r="G56" s="25" t="s">
        <v>2</v>
      </c>
      <c r="H56" s="95"/>
      <c r="I56" s="26"/>
      <c r="J56" s="26" t="s">
        <v>29</v>
      </c>
      <c r="K56" s="96"/>
      <c r="M56" s="26" t="s">
        <v>30</v>
      </c>
      <c r="N56" s="95"/>
      <c r="P56" s="26" t="s">
        <v>31</v>
      </c>
      <c r="Q56" s="95"/>
      <c r="S56" s="26"/>
      <c r="T56" s="351"/>
      <c r="U56" s="351"/>
      <c r="V56" s="351"/>
      <c r="W56" s="351"/>
      <c r="X56" s="351"/>
      <c r="Y56" s="351"/>
      <c r="Z56" s="351"/>
      <c r="AA56" s="351"/>
      <c r="AB56" s="351"/>
      <c r="AC56" s="351"/>
      <c r="AD56" s="351"/>
      <c r="AE56" s="11"/>
    </row>
    <row r="57" spans="1:31" ht="3.75" customHeight="1" x14ac:dyDescent="0.2"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 t="str">
        <f>(IF(OR(ISBLANK($D57),ISBLANK($F57),ISBLANK(#REF!)),"",(ROUNDUP((D57-#REF!),1))))</f>
        <v/>
      </c>
      <c r="Q57" s="23"/>
      <c r="R57" s="23"/>
      <c r="S57" s="23"/>
      <c r="T57" s="23"/>
      <c r="U57" s="23"/>
      <c r="V57" s="23" t="str">
        <f>IF(OR(ISBLANK($D57),ISBLANK($F57),ISBLANK(#REF!)),"",P57/#REF!)</f>
        <v/>
      </c>
      <c r="W57" s="23"/>
      <c r="X57" s="23"/>
      <c r="Y57" s="23"/>
      <c r="Z57" s="23"/>
      <c r="AA57" s="23"/>
    </row>
    <row r="58" spans="1:31" s="25" customFormat="1" ht="13.5" customHeight="1" x14ac:dyDescent="0.2">
      <c r="A58" s="15" t="s">
        <v>189</v>
      </c>
      <c r="B58" s="15"/>
      <c r="C58" s="15"/>
      <c r="D58" s="15"/>
      <c r="E58" s="15"/>
      <c r="F58" s="292"/>
      <c r="G58" s="5" t="s">
        <v>23</v>
      </c>
      <c r="H58" s="95"/>
      <c r="I58" s="26"/>
      <c r="J58" s="31" t="s">
        <v>17</v>
      </c>
      <c r="K58" s="95"/>
      <c r="L58" s="292"/>
      <c r="M58" s="292"/>
      <c r="N58" s="292"/>
      <c r="O58" s="292"/>
      <c r="P58" s="292"/>
      <c r="Q58" s="292"/>
      <c r="R58" s="292"/>
      <c r="S58" s="26"/>
      <c r="T58" s="351"/>
      <c r="U58" s="352"/>
      <c r="V58" s="352"/>
      <c r="W58" s="352"/>
      <c r="X58" s="352"/>
      <c r="Y58" s="352"/>
      <c r="Z58" s="352"/>
      <c r="AA58" s="352"/>
      <c r="AB58" s="352"/>
      <c r="AC58" s="352"/>
      <c r="AD58" s="352"/>
      <c r="AE58" s="2"/>
    </row>
    <row r="59" spans="1:31" s="25" customFormat="1" x14ac:dyDescent="0.2">
      <c r="A59" s="2"/>
      <c r="B59" s="2"/>
      <c r="C59" s="2"/>
      <c r="D59" s="2"/>
      <c r="E59" s="23"/>
      <c r="F59" s="23"/>
      <c r="G59" s="12"/>
      <c r="H59" s="8"/>
      <c r="I59" s="23"/>
      <c r="J59" s="12"/>
      <c r="K59" s="23"/>
      <c r="L59" s="2"/>
      <c r="M59" s="23"/>
      <c r="N59" s="2"/>
      <c r="O59" s="23"/>
      <c r="P59" s="23" t="str">
        <f>(IF(OR(ISBLANK($D59),ISBLANK(#REF!),ISBLANK($G59)),"",(ROUNDUP((D59-#REF!),1))))</f>
        <v/>
      </c>
      <c r="Q59" s="23"/>
      <c r="R59" s="23"/>
      <c r="S59" s="23"/>
      <c r="T59" s="23"/>
      <c r="U59" s="23"/>
      <c r="V59" s="23" t="str">
        <f>IF(OR(ISBLANK($D59),ISBLANK(#REF!),ISBLANK($G59)),"",P59/#REF!)</f>
        <v/>
      </c>
      <c r="W59" s="23"/>
      <c r="X59" s="23"/>
      <c r="Y59" s="23"/>
      <c r="Z59" s="23"/>
      <c r="AA59" s="23"/>
      <c r="AB59" s="2"/>
      <c r="AC59" s="2"/>
      <c r="AD59" s="2"/>
      <c r="AE59" s="2"/>
    </row>
    <row r="60" spans="1:31" s="22" customFormat="1" x14ac:dyDescent="0.2">
      <c r="A60" s="15" t="s">
        <v>190</v>
      </c>
      <c r="B60" s="15"/>
      <c r="C60" s="15"/>
      <c r="D60" s="15"/>
      <c r="E60" s="15"/>
      <c r="F60" s="292"/>
      <c r="G60" s="5" t="s">
        <v>23</v>
      </c>
      <c r="H60" s="95"/>
      <c r="I60" s="26"/>
      <c r="J60" s="31" t="s">
        <v>17</v>
      </c>
      <c r="K60" s="95"/>
      <c r="L60" s="292"/>
      <c r="M60" s="292"/>
      <c r="N60" s="292"/>
      <c r="O60" s="292"/>
      <c r="P60" s="292"/>
      <c r="Q60" s="292"/>
      <c r="R60" s="292"/>
      <c r="S60" s="26" t="s">
        <v>8</v>
      </c>
      <c r="T60" s="351"/>
      <c r="U60" s="351"/>
      <c r="V60" s="351"/>
      <c r="W60" s="351"/>
      <c r="X60" s="351"/>
      <c r="Y60" s="351"/>
      <c r="Z60" s="351"/>
      <c r="AA60" s="351"/>
      <c r="AB60" s="351"/>
      <c r="AC60" s="351"/>
      <c r="AD60" s="351"/>
      <c r="AE60" s="11"/>
    </row>
    <row r="61" spans="1:31" s="22" customFormat="1" x14ac:dyDescent="0.2">
      <c r="A61" s="24"/>
      <c r="B61" s="24"/>
      <c r="C61" s="24"/>
      <c r="D61" s="24"/>
      <c r="X61" s="11"/>
      <c r="Y61" s="11"/>
      <c r="Z61" s="11"/>
      <c r="AA61" s="11"/>
      <c r="AB61" s="11"/>
      <c r="AC61" s="11"/>
      <c r="AD61" s="11"/>
      <c r="AE61" s="11"/>
    </row>
    <row r="62" spans="1:31" s="25" customFormat="1" x14ac:dyDescent="0.2">
      <c r="A62" s="19">
        <v>2</v>
      </c>
      <c r="B62" s="20" t="s">
        <v>3</v>
      </c>
      <c r="D62" s="15"/>
      <c r="R62" s="26"/>
      <c r="S62" s="26"/>
      <c r="T62" s="26"/>
      <c r="U62" s="22"/>
      <c r="X62" s="11"/>
      <c r="Y62" s="11"/>
      <c r="Z62" s="11"/>
      <c r="AA62" s="11"/>
      <c r="AB62" s="11"/>
      <c r="AC62" s="11"/>
      <c r="AD62" s="11"/>
      <c r="AE62" s="11"/>
    </row>
    <row r="63" spans="1:31" s="22" customFormat="1" ht="9.75" customHeight="1" x14ac:dyDescent="0.2">
      <c r="B63" s="16"/>
      <c r="C63" s="16"/>
      <c r="D63" s="27"/>
      <c r="E63" s="27"/>
      <c r="F63" s="27"/>
      <c r="G63" s="27"/>
      <c r="H63" s="27"/>
      <c r="I63" s="27"/>
      <c r="J63" s="27"/>
      <c r="K63" s="28"/>
      <c r="L63" s="6" t="s">
        <v>16</v>
      </c>
      <c r="M63" s="6"/>
      <c r="N63" s="6" t="s">
        <v>17</v>
      </c>
      <c r="O63" s="27"/>
      <c r="P63" s="27"/>
      <c r="R63" s="3"/>
      <c r="S63" s="27"/>
      <c r="T63" s="27"/>
      <c r="U63" s="27"/>
      <c r="V63" s="27"/>
    </row>
    <row r="64" spans="1:31" s="25" customFormat="1" ht="13.5" customHeight="1" x14ac:dyDescent="0.2">
      <c r="A64" s="16" t="s">
        <v>32</v>
      </c>
      <c r="B64" s="29"/>
      <c r="C64" s="27"/>
      <c r="D64" s="27"/>
      <c r="E64" s="27"/>
      <c r="F64" s="27"/>
      <c r="G64" s="27"/>
      <c r="H64" s="27"/>
      <c r="I64" s="27"/>
      <c r="J64" s="27"/>
      <c r="L64" s="97"/>
      <c r="M64" s="27"/>
      <c r="N64" s="97"/>
      <c r="O64" s="27"/>
      <c r="P64" s="27"/>
      <c r="Q64" s="27"/>
      <c r="R64" s="27"/>
      <c r="S64" s="27"/>
      <c r="T64" s="27"/>
      <c r="U64" s="27"/>
      <c r="X64" s="22"/>
      <c r="Y64" s="22"/>
    </row>
    <row r="65" spans="1:30" s="25" customFormat="1" x14ac:dyDescent="0.2">
      <c r="A65" s="16"/>
      <c r="B65" s="27" t="s">
        <v>26</v>
      </c>
      <c r="C65" s="27"/>
      <c r="D65" s="27"/>
      <c r="E65" s="27"/>
      <c r="F65" s="27"/>
      <c r="G65" s="27"/>
      <c r="H65" s="27"/>
      <c r="I65" s="27"/>
      <c r="J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X65" s="22"/>
      <c r="Y65" s="22"/>
    </row>
    <row r="66" spans="1:30" s="25" customFormat="1" x14ac:dyDescent="0.2">
      <c r="A66" s="16"/>
      <c r="B66" s="27" t="s">
        <v>55</v>
      </c>
      <c r="C66" s="27"/>
      <c r="D66" s="27"/>
      <c r="E66" s="27"/>
      <c r="F66" s="27"/>
      <c r="G66" s="27"/>
      <c r="H66" s="27"/>
      <c r="I66" s="27"/>
      <c r="J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X66" s="22"/>
      <c r="Y66" s="22"/>
    </row>
    <row r="67" spans="1:30" s="22" customFormat="1" ht="12.75" customHeight="1" x14ac:dyDescent="0.2">
      <c r="B67" s="16"/>
      <c r="C67" s="16"/>
      <c r="D67" s="27"/>
      <c r="E67" s="27"/>
      <c r="F67" s="27"/>
      <c r="G67" s="27"/>
      <c r="H67" s="27"/>
      <c r="I67" s="27"/>
      <c r="J67" s="27"/>
      <c r="K67" s="28"/>
      <c r="L67" s="4" t="s">
        <v>16</v>
      </c>
      <c r="M67" s="6"/>
      <c r="N67" s="4" t="s">
        <v>17</v>
      </c>
      <c r="O67" s="27"/>
      <c r="P67" s="27"/>
      <c r="R67" s="3"/>
      <c r="S67" s="27"/>
      <c r="T67" s="27"/>
      <c r="U67" s="27"/>
      <c r="V67" s="27"/>
    </row>
    <row r="68" spans="1:30" s="25" customFormat="1" ht="13.5" customHeight="1" x14ac:dyDescent="0.2">
      <c r="A68" s="16" t="s">
        <v>56</v>
      </c>
      <c r="B68" s="29"/>
      <c r="C68" s="27"/>
      <c r="D68" s="27"/>
      <c r="E68" s="27"/>
      <c r="F68" s="27"/>
      <c r="G68" s="27"/>
      <c r="H68" s="27"/>
      <c r="I68" s="27"/>
      <c r="J68" s="27"/>
      <c r="K68" s="38"/>
      <c r="L68" s="97"/>
      <c r="M68" s="27"/>
      <c r="N68" s="97"/>
      <c r="O68" s="27"/>
      <c r="P68" s="27"/>
      <c r="Q68" s="27"/>
      <c r="R68" s="27"/>
      <c r="S68" s="27"/>
      <c r="T68" s="27"/>
      <c r="U68" s="27"/>
      <c r="X68" s="22"/>
      <c r="Y68" s="22"/>
    </row>
    <row r="69" spans="1:30" s="22" customFormat="1" ht="3" customHeight="1" x14ac:dyDescent="0.2">
      <c r="B69" s="16"/>
      <c r="C69" s="16"/>
      <c r="D69" s="27"/>
      <c r="E69" s="27"/>
      <c r="F69" s="27"/>
      <c r="G69" s="27"/>
      <c r="H69" s="27"/>
      <c r="I69" s="27"/>
      <c r="J69" s="27"/>
      <c r="K69" s="28"/>
      <c r="L69" s="27"/>
      <c r="M69" s="28"/>
      <c r="N69" s="27"/>
      <c r="O69" s="27"/>
      <c r="P69" s="27"/>
      <c r="R69" s="3"/>
      <c r="S69" s="27"/>
      <c r="T69" s="27"/>
      <c r="U69" s="27"/>
      <c r="V69" s="27"/>
    </row>
    <row r="70" spans="1:30" s="22" customFormat="1" ht="9.75" customHeight="1" x14ac:dyDescent="0.2">
      <c r="B70" s="16"/>
      <c r="C70" s="16"/>
      <c r="D70" s="27"/>
      <c r="E70" s="27"/>
      <c r="F70" s="27"/>
      <c r="G70" s="27"/>
      <c r="H70" s="27"/>
      <c r="I70" s="27"/>
      <c r="J70" s="27"/>
      <c r="K70" s="28"/>
      <c r="L70" s="4" t="s">
        <v>16</v>
      </c>
      <c r="M70" s="6"/>
      <c r="N70" s="4" t="s">
        <v>17</v>
      </c>
      <c r="O70" s="27"/>
      <c r="P70" s="27"/>
      <c r="R70" s="3"/>
      <c r="S70" s="27"/>
      <c r="T70" s="27"/>
      <c r="U70" s="27"/>
      <c r="V70" s="27"/>
    </row>
    <row r="71" spans="1:30" s="22" customFormat="1" ht="13.5" customHeight="1" x14ac:dyDescent="0.2">
      <c r="A71" s="16" t="s">
        <v>33</v>
      </c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97"/>
      <c r="M71" s="27"/>
      <c r="N71" s="97"/>
      <c r="O71" s="27" t="str">
        <f>(IF(OR(ISBLANK($B71),ISBLANK($E71),ISBLANK($F71)),"",(ROUNDUP((B71-#REF!),1))))</f>
        <v/>
      </c>
      <c r="P71" s="27"/>
      <c r="Q71" s="27"/>
      <c r="R71" s="27"/>
      <c r="S71" s="27"/>
      <c r="T71" s="27"/>
      <c r="U71" s="27" t="str">
        <f>IF(OR(ISBLANK($B71),ISBLANK($E71),ISBLANK($F71)),"",O71/#REF!)</f>
        <v/>
      </c>
    </row>
    <row r="72" spans="1:30" s="22" customFormat="1" x14ac:dyDescent="0.2">
      <c r="A72" s="16"/>
      <c r="B72" s="16" t="s">
        <v>9</v>
      </c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</row>
    <row r="73" spans="1:30" ht="5.25" customHeight="1" x14ac:dyDescent="0.2">
      <c r="A73" s="20"/>
      <c r="B73" s="20"/>
      <c r="E73" s="17"/>
      <c r="F73" s="17"/>
      <c r="G73" s="17"/>
      <c r="H73" s="17"/>
      <c r="I73" s="17"/>
      <c r="J73" s="17"/>
      <c r="K73" s="17"/>
      <c r="L73" s="17"/>
      <c r="M73" s="17"/>
      <c r="W73" s="37"/>
    </row>
    <row r="74" spans="1:30" s="22" customFormat="1" ht="12.75" x14ac:dyDescent="0.2">
      <c r="A74" s="19">
        <v>3</v>
      </c>
      <c r="B74" s="19" t="s">
        <v>12</v>
      </c>
      <c r="D74" s="27"/>
      <c r="E74" s="27"/>
      <c r="F74" s="27"/>
      <c r="G74" s="27"/>
      <c r="H74" s="27"/>
      <c r="I74" s="27"/>
      <c r="J74" s="39"/>
      <c r="K74" s="39"/>
      <c r="L74" s="39"/>
      <c r="M74" s="39"/>
      <c r="O74" s="349"/>
      <c r="P74" s="349"/>
      <c r="Q74" s="349"/>
      <c r="R74" s="349"/>
      <c r="T74" s="27"/>
      <c r="U74" s="27"/>
      <c r="V74" s="27"/>
    </row>
    <row r="75" spans="1:30" s="22" customFormat="1" x14ac:dyDescent="0.2">
      <c r="A75" s="16"/>
      <c r="B75" s="16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</row>
    <row r="76" spans="1:30" s="22" customFormat="1" x14ac:dyDescent="0.2">
      <c r="B76" s="27" t="s">
        <v>24</v>
      </c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R76" s="3"/>
      <c r="S76" s="3" t="s">
        <v>11</v>
      </c>
      <c r="T76" s="328"/>
      <c r="U76" s="328"/>
      <c r="V76" s="328"/>
      <c r="W76" s="328"/>
      <c r="X76" s="328"/>
      <c r="Y76" s="328"/>
      <c r="Z76" s="328"/>
      <c r="AA76" s="328"/>
      <c r="AB76" s="328"/>
      <c r="AC76" s="328"/>
      <c r="AD76" s="328"/>
    </row>
    <row r="77" spans="1:30" s="22" customFormat="1" ht="4.5" customHeight="1" x14ac:dyDescent="0.2">
      <c r="B77" s="16"/>
      <c r="C77" s="16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R77" s="3"/>
      <c r="S77" s="27"/>
      <c r="T77" s="34"/>
      <c r="U77" s="34"/>
      <c r="V77" s="34"/>
    </row>
    <row r="78" spans="1:30" s="22" customFormat="1" x14ac:dyDescent="0.2">
      <c r="B78" s="27" t="s">
        <v>4</v>
      </c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R78" s="3"/>
      <c r="S78" s="3" t="s">
        <v>11</v>
      </c>
      <c r="T78" s="350"/>
      <c r="U78" s="350"/>
      <c r="V78" s="350"/>
      <c r="W78" s="350"/>
      <c r="X78" s="350"/>
      <c r="Y78" s="350"/>
      <c r="Z78" s="350"/>
      <c r="AA78" s="350"/>
      <c r="AB78" s="350"/>
      <c r="AC78" s="350"/>
      <c r="AD78" s="350"/>
    </row>
    <row r="79" spans="1:30" s="22" customFormat="1" x14ac:dyDescent="0.2">
      <c r="B79" s="16"/>
      <c r="C79" s="16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R79" s="3"/>
      <c r="S79" s="27"/>
      <c r="T79" s="34"/>
      <c r="U79" s="34"/>
      <c r="V79" s="34"/>
      <c r="W79" s="40"/>
      <c r="X79" s="40"/>
      <c r="Y79" s="40"/>
    </row>
    <row r="80" spans="1:30" s="22" customFormat="1" x14ac:dyDescent="0.2">
      <c r="B80" s="27" t="s">
        <v>27</v>
      </c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R80" s="3"/>
      <c r="S80" s="3" t="s">
        <v>11</v>
      </c>
      <c r="T80" s="327">
        <f>SUM(T76:AD78)</f>
        <v>0</v>
      </c>
      <c r="U80" s="327"/>
      <c r="V80" s="327"/>
      <c r="W80" s="327"/>
      <c r="X80" s="327"/>
      <c r="Y80" s="327"/>
      <c r="Z80" s="327"/>
      <c r="AA80" s="327"/>
      <c r="AB80" s="327"/>
      <c r="AC80" s="327"/>
      <c r="AD80" s="327"/>
    </row>
    <row r="81" spans="1:34" s="22" customFormat="1" ht="4.5" customHeight="1" x14ac:dyDescent="0.2">
      <c r="B81" s="16"/>
      <c r="C81" s="16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R81" s="3"/>
      <c r="S81" s="27"/>
      <c r="T81" s="335"/>
      <c r="U81" s="335"/>
      <c r="V81" s="335"/>
    </row>
    <row r="82" spans="1:34" s="22" customFormat="1" x14ac:dyDescent="0.2">
      <c r="B82" s="27" t="s">
        <v>28</v>
      </c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R82" s="3"/>
      <c r="S82" s="3" t="s">
        <v>11</v>
      </c>
      <c r="T82" s="341">
        <f>SUM(S37)</f>
        <v>0</v>
      </c>
      <c r="U82" s="341"/>
      <c r="V82" s="341"/>
      <c r="W82" s="341"/>
      <c r="X82" s="341"/>
      <c r="Y82" s="341"/>
      <c r="Z82" s="341"/>
      <c r="AA82" s="341"/>
      <c r="AB82" s="341"/>
      <c r="AC82" s="341"/>
      <c r="AD82" s="341"/>
    </row>
    <row r="83" spans="1:34" s="22" customFormat="1" ht="13.5" customHeight="1" thickBot="1" x14ac:dyDescent="0.25">
      <c r="B83" s="27" t="s">
        <v>93</v>
      </c>
      <c r="C83" s="27"/>
      <c r="D83" s="27"/>
      <c r="E83" s="27"/>
      <c r="F83" s="27"/>
      <c r="G83" s="27"/>
      <c r="H83" s="27"/>
      <c r="I83" s="336" t="s">
        <v>112</v>
      </c>
      <c r="J83" s="336"/>
      <c r="K83" s="336"/>
      <c r="L83" s="27"/>
      <c r="M83" s="27"/>
      <c r="N83" s="27"/>
      <c r="O83" s="27"/>
      <c r="P83" s="27"/>
      <c r="R83" s="3"/>
      <c r="S83" s="3" t="s">
        <v>11</v>
      </c>
      <c r="T83" s="339">
        <f>ROUND(T82*I83/5,2)*5+T82</f>
        <v>0</v>
      </c>
      <c r="U83" s="339"/>
      <c r="V83" s="339"/>
      <c r="W83" s="339"/>
      <c r="X83" s="339"/>
      <c r="Y83" s="339"/>
      <c r="Z83" s="339"/>
      <c r="AA83" s="339"/>
      <c r="AB83" s="339"/>
      <c r="AC83" s="339"/>
      <c r="AD83" s="339"/>
      <c r="AF83" s="319" t="s">
        <v>112</v>
      </c>
      <c r="AG83" s="319"/>
      <c r="AH83" s="319"/>
    </row>
    <row r="84" spans="1:34" s="22" customFormat="1" ht="21" customHeight="1" thickTop="1" x14ac:dyDescent="0.2">
      <c r="B84" s="27" t="s">
        <v>5</v>
      </c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R84" s="3"/>
      <c r="S84" s="3" t="s">
        <v>11</v>
      </c>
      <c r="T84" s="340">
        <f>IF(T80&lt;T83,"Budget insuffisant",FLOOR(T80-T83,0.05))</f>
        <v>0</v>
      </c>
      <c r="U84" s="340"/>
      <c r="V84" s="340"/>
      <c r="W84" s="340"/>
      <c r="X84" s="340"/>
      <c r="Y84" s="340"/>
      <c r="Z84" s="340"/>
      <c r="AA84" s="340"/>
      <c r="AB84" s="340"/>
      <c r="AC84" s="340"/>
      <c r="AD84" s="340"/>
      <c r="AF84" s="319" t="s">
        <v>200</v>
      </c>
      <c r="AG84" s="319"/>
      <c r="AH84" s="319"/>
    </row>
    <row r="86" spans="1:34" x14ac:dyDescent="0.2">
      <c r="B86" s="2" t="s">
        <v>53</v>
      </c>
      <c r="D86" s="334"/>
      <c r="E86" s="334"/>
      <c r="F86" s="334"/>
      <c r="G86" s="334"/>
      <c r="H86" s="334"/>
      <c r="I86" s="334"/>
      <c r="J86" s="334"/>
      <c r="K86" s="334"/>
      <c r="L86" s="334"/>
      <c r="M86" s="334"/>
      <c r="N86" s="334"/>
      <c r="O86" s="334"/>
      <c r="P86" s="334"/>
      <c r="Q86" s="334"/>
      <c r="R86" s="334"/>
      <c r="S86" s="334"/>
      <c r="T86" s="334"/>
      <c r="U86" s="334"/>
      <c r="V86" s="334"/>
      <c r="W86" s="334"/>
      <c r="X86" s="334"/>
      <c r="Y86" s="334"/>
      <c r="Z86" s="334"/>
      <c r="AA86" s="334"/>
      <c r="AB86" s="334"/>
      <c r="AC86" s="334"/>
      <c r="AD86" s="334"/>
    </row>
    <row r="87" spans="1:34" x14ac:dyDescent="0.2">
      <c r="D87" s="334"/>
      <c r="E87" s="334"/>
      <c r="F87" s="334"/>
      <c r="G87" s="334"/>
      <c r="H87" s="334"/>
      <c r="I87" s="334"/>
      <c r="J87" s="334"/>
      <c r="K87" s="334"/>
      <c r="L87" s="334"/>
      <c r="M87" s="334"/>
      <c r="N87" s="334"/>
      <c r="O87" s="334"/>
      <c r="P87" s="334"/>
      <c r="Q87" s="334"/>
      <c r="R87" s="334"/>
      <c r="S87" s="334"/>
      <c r="T87" s="334"/>
      <c r="U87" s="334"/>
      <c r="V87" s="334"/>
      <c r="W87" s="334"/>
      <c r="X87" s="334"/>
      <c r="Y87" s="334"/>
      <c r="Z87" s="334"/>
      <c r="AA87" s="334"/>
      <c r="AB87" s="334"/>
      <c r="AC87" s="334"/>
      <c r="AD87" s="334"/>
    </row>
    <row r="88" spans="1:34" x14ac:dyDescent="0.2">
      <c r="D88" s="334"/>
      <c r="E88" s="334"/>
      <c r="F88" s="334"/>
      <c r="G88" s="334"/>
      <c r="H88" s="334"/>
      <c r="I88" s="334"/>
      <c r="J88" s="334"/>
      <c r="K88" s="334"/>
      <c r="L88" s="334"/>
      <c r="M88" s="334"/>
      <c r="N88" s="334"/>
      <c r="O88" s="334"/>
      <c r="P88" s="334"/>
      <c r="Q88" s="334"/>
      <c r="R88" s="334"/>
      <c r="S88" s="334"/>
      <c r="T88" s="334"/>
      <c r="U88" s="334"/>
      <c r="V88" s="334"/>
      <c r="W88" s="334"/>
      <c r="X88" s="334"/>
      <c r="Y88" s="334"/>
      <c r="Z88" s="334"/>
      <c r="AA88" s="334"/>
      <c r="AB88" s="334"/>
      <c r="AC88" s="334"/>
      <c r="AD88" s="334"/>
    </row>
    <row r="89" spans="1:34" x14ac:dyDescent="0.2">
      <c r="D89" s="334"/>
      <c r="E89" s="334"/>
      <c r="F89" s="334"/>
      <c r="G89" s="334"/>
      <c r="H89" s="334"/>
      <c r="I89" s="334"/>
      <c r="J89" s="334"/>
      <c r="K89" s="334"/>
      <c r="L89" s="334"/>
      <c r="M89" s="334"/>
      <c r="N89" s="334"/>
      <c r="O89" s="334"/>
      <c r="P89" s="334"/>
      <c r="Q89" s="334"/>
      <c r="R89" s="334"/>
      <c r="S89" s="334"/>
      <c r="T89" s="334"/>
      <c r="U89" s="334"/>
      <c r="V89" s="334"/>
      <c r="W89" s="334"/>
      <c r="X89" s="334"/>
      <c r="Y89" s="334"/>
      <c r="Z89" s="334"/>
      <c r="AA89" s="334"/>
      <c r="AB89" s="334"/>
      <c r="AC89" s="334"/>
      <c r="AD89" s="334"/>
    </row>
    <row r="91" spans="1:34" x14ac:dyDescent="0.2">
      <c r="A91" s="19">
        <v>4</v>
      </c>
      <c r="B91" s="19" t="s">
        <v>65</v>
      </c>
    </row>
    <row r="92" spans="1:34" x14ac:dyDescent="0.2">
      <c r="A92" s="30"/>
      <c r="B92" s="30"/>
      <c r="C92" s="19"/>
    </row>
    <row r="93" spans="1:34" s="67" customFormat="1" x14ac:dyDescent="0.2">
      <c r="A93" s="73"/>
      <c r="B93" s="72" t="e">
        <f>CONCATENATE("L",RIGHT(Décision,(LEN(Décision)-1))," décide")</f>
        <v>#N/A</v>
      </c>
      <c r="C93" s="73"/>
      <c r="D93" s="45"/>
      <c r="E93" s="68"/>
      <c r="F93" s="68"/>
      <c r="G93" s="68"/>
      <c r="H93" s="68"/>
      <c r="I93" s="68"/>
      <c r="N93" s="68"/>
      <c r="O93" s="68"/>
      <c r="P93" s="68"/>
      <c r="Q93" s="68"/>
      <c r="R93" s="68"/>
      <c r="S93" s="68"/>
      <c r="T93" s="68"/>
      <c r="U93" s="68"/>
      <c r="V93" s="68"/>
      <c r="W93" s="68"/>
      <c r="X93" s="69"/>
      <c r="Y93" s="74"/>
      <c r="Z93" s="75"/>
    </row>
    <row r="94" spans="1:34" s="15" customFormat="1" ht="3.75" customHeight="1" x14ac:dyDescent="0.2">
      <c r="A94" s="16"/>
      <c r="B94" s="25"/>
      <c r="D94" s="16"/>
      <c r="E94" s="16"/>
      <c r="F94" s="16"/>
      <c r="G94" s="16"/>
      <c r="H94" s="16"/>
      <c r="I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8"/>
      <c r="X94" s="13"/>
      <c r="Y94" s="11"/>
      <c r="Z94" s="14"/>
    </row>
    <row r="95" spans="1:34" s="15" customFormat="1" x14ac:dyDescent="0.2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8"/>
      <c r="X95" s="13"/>
      <c r="Y95" s="11"/>
      <c r="Z95" s="14"/>
    </row>
    <row r="96" spans="1:34" s="15" customFormat="1" ht="15" customHeight="1" x14ac:dyDescent="0.2">
      <c r="B96" s="16" t="s">
        <v>18</v>
      </c>
      <c r="E96" s="16"/>
      <c r="F96" s="16"/>
      <c r="G96" s="16"/>
      <c r="H96" s="16"/>
      <c r="I96" s="16"/>
      <c r="J96" s="16"/>
      <c r="K96" s="16"/>
      <c r="L96" s="15">
        <f>(F19)</f>
        <v>0</v>
      </c>
      <c r="W96" s="8"/>
      <c r="X96" s="13"/>
      <c r="Y96" s="11"/>
      <c r="Z96" s="14"/>
    </row>
    <row r="97" spans="1:28" s="22" customFormat="1" ht="4.5" customHeight="1" x14ac:dyDescent="0.2">
      <c r="B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R97" s="3"/>
      <c r="S97" s="27"/>
      <c r="T97" s="27"/>
      <c r="U97" s="27"/>
      <c r="V97" s="27"/>
    </row>
    <row r="98" spans="1:28" s="15" customFormat="1" x14ac:dyDescent="0.2">
      <c r="B98" s="16" t="s">
        <v>19</v>
      </c>
      <c r="E98" s="16"/>
      <c r="F98" s="16"/>
      <c r="G98" s="16"/>
      <c r="H98" s="16"/>
      <c r="I98" s="16"/>
      <c r="J98" s="16"/>
      <c r="K98" s="16"/>
      <c r="L98" s="332"/>
      <c r="M98" s="333"/>
      <c r="N98" s="333"/>
      <c r="O98" s="333"/>
      <c r="P98" s="333"/>
      <c r="Q98" s="333"/>
      <c r="S98" s="16"/>
      <c r="T98" s="16"/>
      <c r="U98" s="16"/>
      <c r="V98" s="16"/>
      <c r="W98" s="8"/>
      <c r="X98" s="13"/>
      <c r="Y98" s="11"/>
      <c r="Z98" s="14"/>
    </row>
    <row r="99" spans="1:28" s="15" customFormat="1" x14ac:dyDescent="0.2">
      <c r="B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8"/>
      <c r="X99" s="13"/>
      <c r="Y99" s="11"/>
      <c r="Z99" s="14"/>
    </row>
    <row r="100" spans="1:28" s="15" customFormat="1" x14ac:dyDescent="0.2">
      <c r="B100" s="16" t="s">
        <v>25</v>
      </c>
      <c r="E100" s="16"/>
      <c r="F100" s="16"/>
      <c r="G100" s="16"/>
      <c r="H100" s="16"/>
      <c r="J100" s="26"/>
      <c r="K100" s="26" t="s">
        <v>11</v>
      </c>
      <c r="L100" s="331">
        <f>SUM(T83)</f>
        <v>0</v>
      </c>
      <c r="M100" s="331"/>
      <c r="N100" s="331"/>
      <c r="O100" s="331"/>
      <c r="P100" s="331"/>
      <c r="Q100" s="331"/>
      <c r="X100" s="13"/>
      <c r="Y100" s="11"/>
      <c r="Z100" s="14"/>
    </row>
    <row r="101" spans="1:28" s="15" customFormat="1" x14ac:dyDescent="0.2">
      <c r="B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8"/>
      <c r="X101" s="13"/>
      <c r="Y101" s="11"/>
      <c r="Z101" s="14"/>
    </row>
    <row r="102" spans="1:28" s="15" customFormat="1" x14ac:dyDescent="0.2">
      <c r="B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8"/>
      <c r="X102" s="13"/>
      <c r="Y102" s="11"/>
      <c r="Z102" s="14"/>
    </row>
    <row r="103" spans="1:28" s="15" customFormat="1" x14ac:dyDescent="0.2">
      <c r="B103" s="16" t="s">
        <v>183</v>
      </c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8"/>
      <c r="X103" s="13"/>
      <c r="Y103" s="11"/>
      <c r="Z103" s="14"/>
    </row>
    <row r="104" spans="1:28" s="15" customFormat="1" x14ac:dyDescent="0.2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8"/>
      <c r="X104" s="13"/>
      <c r="Y104" s="11"/>
      <c r="Z104" s="14"/>
    </row>
    <row r="105" spans="1:28" x14ac:dyDescent="0.2">
      <c r="B105" s="2" t="s">
        <v>91</v>
      </c>
      <c r="G105" s="337" t="e">
        <f>Autorité</f>
        <v>#N/A</v>
      </c>
      <c r="H105" s="337"/>
      <c r="I105" s="337"/>
      <c r="J105" s="337"/>
      <c r="K105" s="337"/>
      <c r="L105" s="337"/>
      <c r="M105" s="337"/>
      <c r="N105" s="337"/>
      <c r="O105" s="337"/>
      <c r="P105" s="337"/>
      <c r="Q105" s="337"/>
      <c r="R105" s="337"/>
      <c r="S105" s="337"/>
      <c r="T105" s="337"/>
      <c r="U105" s="337"/>
      <c r="V105" s="337"/>
      <c r="W105" s="337"/>
      <c r="X105" s="337"/>
      <c r="Y105" s="337"/>
      <c r="Z105" s="337"/>
      <c r="AA105" s="337"/>
      <c r="AB105" s="337"/>
    </row>
    <row r="106" spans="1:28" x14ac:dyDescent="0.2">
      <c r="A106" s="139"/>
      <c r="B106" s="174"/>
      <c r="K106" s="337" t="e">
        <f>Décision_2</f>
        <v>#N/A</v>
      </c>
      <c r="L106" s="337"/>
      <c r="M106" s="337"/>
      <c r="N106" s="337"/>
      <c r="O106" s="337"/>
      <c r="P106" s="337"/>
      <c r="Q106" s="337"/>
      <c r="R106" s="337"/>
      <c r="S106" s="337"/>
      <c r="T106" s="337"/>
      <c r="U106" s="337"/>
      <c r="V106" s="337"/>
    </row>
    <row r="109" spans="1:28" ht="12.75" customHeight="1" x14ac:dyDescent="0.2">
      <c r="B109" s="2" t="s">
        <v>94</v>
      </c>
      <c r="K109" s="338" t="e">
        <f>Nom_signature</f>
        <v>#N/A</v>
      </c>
      <c r="L109" s="338"/>
      <c r="M109" s="338"/>
      <c r="N109" s="338"/>
      <c r="O109" s="338"/>
      <c r="P109" s="338"/>
      <c r="Q109" s="338"/>
      <c r="R109" s="338"/>
      <c r="S109" s="338"/>
      <c r="T109" s="338"/>
      <c r="U109" s="338"/>
      <c r="V109" s="338"/>
    </row>
    <row r="114" spans="1:30" x14ac:dyDescent="0.2">
      <c r="B114" s="2" t="s">
        <v>130</v>
      </c>
      <c r="E114" s="2" t="s">
        <v>131</v>
      </c>
    </row>
    <row r="115" spans="1:30" ht="14.25" customHeight="1" x14ac:dyDescent="0.2">
      <c r="I115" s="44" t="s">
        <v>61</v>
      </c>
      <c r="Q115" s="9" t="s">
        <v>57</v>
      </c>
      <c r="R115" s="44"/>
      <c r="S115" s="44"/>
      <c r="T115" s="44"/>
      <c r="U115" s="44"/>
      <c r="V115" s="9" t="s">
        <v>62</v>
      </c>
      <c r="W115" s="44"/>
      <c r="X115" s="44"/>
      <c r="Y115" s="44"/>
      <c r="Z115" s="9" t="s">
        <v>59</v>
      </c>
      <c r="AA115" s="44"/>
    </row>
    <row r="116" spans="1:30" x14ac:dyDescent="0.2">
      <c r="B116" s="72" t="e">
        <f>Signature</f>
        <v>#N/A</v>
      </c>
      <c r="C116" s="73"/>
      <c r="D116" s="73"/>
      <c r="E116" s="73"/>
      <c r="F116" s="73"/>
      <c r="G116" s="73"/>
      <c r="I116" s="329"/>
      <c r="J116" s="329"/>
      <c r="K116" s="329"/>
      <c r="L116" s="329"/>
      <c r="M116" s="329"/>
      <c r="N116" s="329"/>
      <c r="O116" s="329"/>
      <c r="Q116" s="329"/>
      <c r="R116" s="329"/>
      <c r="S116" s="329"/>
      <c r="T116" s="329"/>
      <c r="U116" s="87"/>
      <c r="V116" s="85"/>
      <c r="W116" s="15"/>
      <c r="X116" s="15"/>
      <c r="Y116" s="15"/>
      <c r="Z116" s="15"/>
      <c r="AA116" s="15"/>
      <c r="AB116" s="15"/>
      <c r="AC116" s="15"/>
    </row>
    <row r="117" spans="1:30" x14ac:dyDescent="0.2">
      <c r="B117" s="72"/>
      <c r="C117" s="73"/>
      <c r="D117" s="73"/>
      <c r="E117" s="73"/>
      <c r="F117" s="73"/>
      <c r="G117" s="73"/>
      <c r="I117" s="329"/>
      <c r="J117" s="329"/>
      <c r="K117" s="329"/>
      <c r="L117" s="329"/>
      <c r="M117" s="329"/>
      <c r="N117" s="329"/>
      <c r="O117" s="329"/>
      <c r="Q117" s="330"/>
      <c r="R117" s="330"/>
      <c r="S117" s="330"/>
      <c r="T117" s="330"/>
      <c r="U117" s="87"/>
      <c r="V117" s="85"/>
      <c r="W117" s="15"/>
      <c r="X117" s="15"/>
      <c r="Y117" s="15"/>
      <c r="Z117" s="15"/>
      <c r="AA117" s="15"/>
      <c r="AB117" s="15"/>
      <c r="AC117" s="15"/>
    </row>
    <row r="118" spans="1:30" ht="12" customHeight="1" x14ac:dyDescent="0.2">
      <c r="B118" s="72"/>
      <c r="C118" s="73"/>
      <c r="D118" s="73"/>
      <c r="E118" s="73"/>
      <c r="F118" s="73"/>
      <c r="Q118" s="82"/>
      <c r="R118" s="82"/>
      <c r="S118" s="82"/>
      <c r="T118" s="83"/>
      <c r="U118" s="83"/>
      <c r="V118" s="85"/>
      <c r="W118" s="15"/>
      <c r="X118" s="15"/>
      <c r="Y118" s="15"/>
      <c r="Z118" s="15"/>
      <c r="AA118" s="15"/>
      <c r="AB118" s="15"/>
      <c r="AC118" s="15"/>
    </row>
    <row r="119" spans="1:30" x14ac:dyDescent="0.2">
      <c r="A119" s="139" t="e">
        <f>IF(INDEX(B119,1,1)="",TRUE,FALSE)</f>
        <v>#N/A</v>
      </c>
      <c r="B119" s="72" t="e">
        <f>Signature2</f>
        <v>#N/A</v>
      </c>
      <c r="C119" s="73"/>
      <c r="D119" s="73"/>
      <c r="E119" s="73"/>
      <c r="F119" s="73"/>
      <c r="G119" s="27"/>
      <c r="I119" s="329"/>
      <c r="J119" s="330"/>
      <c r="K119" s="330"/>
      <c r="L119" s="330"/>
      <c r="M119" s="330"/>
      <c r="N119" s="330"/>
      <c r="O119" s="330"/>
      <c r="Q119" s="329"/>
      <c r="R119" s="329"/>
      <c r="S119" s="329"/>
      <c r="T119" s="329"/>
      <c r="U119" s="87"/>
      <c r="V119" s="85"/>
      <c r="W119" s="15"/>
      <c r="X119" s="15"/>
      <c r="Y119" s="15"/>
      <c r="Z119" s="15"/>
      <c r="AA119" s="15"/>
      <c r="AB119" s="15"/>
      <c r="AC119" s="15"/>
    </row>
    <row r="120" spans="1:30" x14ac:dyDescent="0.2">
      <c r="A120" s="139"/>
      <c r="B120" s="72"/>
      <c r="C120" s="73"/>
      <c r="D120" s="73"/>
      <c r="E120" s="73"/>
      <c r="F120" s="73"/>
      <c r="G120" s="27"/>
      <c r="I120" s="330"/>
      <c r="J120" s="330"/>
      <c r="K120" s="330"/>
      <c r="L120" s="330"/>
      <c r="M120" s="330"/>
      <c r="N120" s="330"/>
      <c r="O120" s="330"/>
      <c r="Q120" s="330"/>
      <c r="R120" s="330"/>
      <c r="S120" s="330"/>
      <c r="T120" s="330"/>
      <c r="U120" s="87"/>
      <c r="V120" s="85"/>
      <c r="W120" s="15"/>
      <c r="X120" s="15"/>
      <c r="Y120" s="15"/>
      <c r="Z120" s="15"/>
      <c r="AA120" s="15"/>
      <c r="AB120" s="15"/>
      <c r="AC120" s="15"/>
    </row>
    <row r="121" spans="1:30" ht="12" customHeight="1" x14ac:dyDescent="0.2">
      <c r="A121" s="140"/>
      <c r="B121" s="72"/>
      <c r="C121" s="73"/>
      <c r="D121" s="73"/>
      <c r="E121" s="73"/>
      <c r="F121" s="73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85"/>
      <c r="W121" s="15"/>
      <c r="X121" s="15"/>
      <c r="Y121" s="15"/>
      <c r="Z121" s="15"/>
      <c r="AA121" s="15"/>
      <c r="AB121" s="15"/>
      <c r="AC121" s="15"/>
    </row>
    <row r="122" spans="1:30" ht="11.25" customHeight="1" x14ac:dyDescent="0.2">
      <c r="A122" s="139" t="e">
        <f>IF(INDEX(B122,1,1)="",TRUE,FALSE)</f>
        <v>#N/A</v>
      </c>
      <c r="B122" s="174" t="e">
        <f>Signature3</f>
        <v>#N/A</v>
      </c>
      <c r="C122" s="174"/>
      <c r="D122" s="174"/>
      <c r="E122" s="174"/>
      <c r="F122" s="174"/>
      <c r="G122" s="27"/>
      <c r="I122" s="329"/>
      <c r="J122" s="329"/>
      <c r="K122" s="329"/>
      <c r="L122" s="329"/>
      <c r="M122" s="329"/>
      <c r="N122" s="329"/>
      <c r="O122" s="329"/>
      <c r="Q122" s="329"/>
      <c r="R122" s="329"/>
      <c r="S122" s="329"/>
      <c r="T122" s="329"/>
      <c r="U122" s="87"/>
      <c r="V122" s="85"/>
      <c r="W122" s="15"/>
      <c r="X122" s="15"/>
      <c r="Y122" s="15"/>
      <c r="Z122" s="15"/>
      <c r="AA122" s="15"/>
      <c r="AB122" s="15"/>
      <c r="AC122" s="15"/>
    </row>
    <row r="123" spans="1:30" ht="11.25" customHeight="1" x14ac:dyDescent="0.2">
      <c r="A123" s="139"/>
      <c r="B123" s="174"/>
      <c r="C123" s="174"/>
      <c r="D123" s="174"/>
      <c r="E123" s="174"/>
      <c r="F123" s="174"/>
      <c r="G123" s="27"/>
      <c r="I123" s="329"/>
      <c r="J123" s="329"/>
      <c r="K123" s="329"/>
      <c r="L123" s="329"/>
      <c r="M123" s="329"/>
      <c r="N123" s="329"/>
      <c r="O123" s="329"/>
      <c r="Q123" s="329"/>
      <c r="R123" s="329"/>
      <c r="S123" s="329"/>
      <c r="T123" s="329"/>
      <c r="U123" s="87"/>
      <c r="V123" s="85"/>
      <c r="W123" s="15"/>
      <c r="X123" s="15"/>
      <c r="Y123" s="15"/>
      <c r="Z123" s="15"/>
      <c r="AA123" s="15"/>
      <c r="AB123" s="15"/>
      <c r="AC123" s="15"/>
    </row>
    <row r="124" spans="1:30" ht="17.25" customHeight="1" x14ac:dyDescent="0.2">
      <c r="A124" s="140"/>
      <c r="B124" s="16"/>
      <c r="C124" s="27"/>
      <c r="D124" s="27"/>
      <c r="E124" s="27"/>
      <c r="F124" s="27"/>
      <c r="G124" s="27"/>
      <c r="I124" s="27"/>
      <c r="J124" s="27"/>
      <c r="K124" s="27"/>
      <c r="Q124" s="82"/>
      <c r="R124" s="82"/>
      <c r="S124" s="82"/>
      <c r="T124" s="82"/>
      <c r="U124" s="82"/>
      <c r="V124" s="85"/>
      <c r="W124" s="15"/>
      <c r="X124" s="15"/>
      <c r="Y124" s="15"/>
      <c r="Z124" s="15"/>
      <c r="AA124" s="15"/>
      <c r="AB124" s="15"/>
      <c r="AC124" s="15"/>
    </row>
    <row r="125" spans="1:30" x14ac:dyDescent="0.2">
      <c r="A125" s="140"/>
      <c r="B125" s="16" t="s">
        <v>58</v>
      </c>
      <c r="C125" s="27"/>
      <c r="D125" s="27"/>
      <c r="E125" s="27"/>
      <c r="F125" s="27"/>
      <c r="G125" s="27"/>
      <c r="I125" s="27"/>
      <c r="J125" s="27"/>
      <c r="K125" s="27"/>
      <c r="Q125" s="82"/>
      <c r="R125" s="82"/>
      <c r="S125" s="82"/>
      <c r="T125" s="82"/>
      <c r="U125" s="82"/>
      <c r="V125" s="3"/>
    </row>
    <row r="126" spans="1:30" ht="15.75" customHeight="1" x14ac:dyDescent="0.2">
      <c r="A126" s="140"/>
      <c r="I126" s="44" t="s">
        <v>61</v>
      </c>
      <c r="J126" s="44"/>
      <c r="K126" s="44"/>
      <c r="L126" s="44"/>
      <c r="M126" s="44"/>
      <c r="N126" s="44"/>
      <c r="O126" s="44"/>
      <c r="P126" s="44"/>
      <c r="Q126" s="9"/>
      <c r="R126" s="44"/>
      <c r="S126" s="44"/>
      <c r="T126" s="44"/>
      <c r="U126" s="44"/>
      <c r="V126" s="9" t="s">
        <v>62</v>
      </c>
      <c r="W126" s="44"/>
      <c r="X126" s="44"/>
      <c r="Y126" s="44"/>
      <c r="Z126" s="9" t="s">
        <v>60</v>
      </c>
    </row>
    <row r="127" spans="1:30" x14ac:dyDescent="0.2">
      <c r="A127" s="138" t="e">
        <f>IF(INDEX(B127,1,1)="",TRUE,FALSE)</f>
        <v>#N/A</v>
      </c>
      <c r="B127" s="342" t="e">
        <f>Visa</f>
        <v>#N/A</v>
      </c>
      <c r="C127" s="342"/>
      <c r="D127" s="342"/>
      <c r="E127" s="342"/>
      <c r="F127" s="342"/>
      <c r="G127" s="342"/>
      <c r="I127" s="329"/>
      <c r="J127" s="330"/>
      <c r="K127" s="330"/>
      <c r="L127" s="330"/>
      <c r="M127" s="330"/>
      <c r="N127" s="330"/>
      <c r="O127" s="330"/>
      <c r="Q127" s="329"/>
      <c r="R127" s="329"/>
      <c r="S127" s="329"/>
      <c r="T127" s="329"/>
      <c r="U127" s="87"/>
      <c r="V127" s="39"/>
      <c r="W127" s="39"/>
      <c r="X127" s="15"/>
      <c r="Y127" s="15"/>
      <c r="Z127" s="15"/>
      <c r="AA127" s="15"/>
      <c r="AB127" s="15"/>
      <c r="AC127" s="15"/>
      <c r="AD127" s="15"/>
    </row>
    <row r="128" spans="1:30" x14ac:dyDescent="0.2">
      <c r="A128" s="138"/>
      <c r="B128" s="342"/>
      <c r="C128" s="342"/>
      <c r="D128" s="342"/>
      <c r="E128" s="342"/>
      <c r="F128" s="342"/>
      <c r="G128" s="342"/>
      <c r="I128" s="330"/>
      <c r="J128" s="330"/>
      <c r="K128" s="330"/>
      <c r="L128" s="330"/>
      <c r="M128" s="330"/>
      <c r="N128" s="330"/>
      <c r="O128" s="330"/>
      <c r="Q128" s="330"/>
      <c r="R128" s="330"/>
      <c r="S128" s="330"/>
      <c r="T128" s="330"/>
      <c r="U128" s="87"/>
      <c r="V128" s="39"/>
      <c r="W128" s="39"/>
      <c r="X128" s="15"/>
      <c r="Y128" s="15"/>
      <c r="Z128" s="15"/>
      <c r="AA128" s="15"/>
      <c r="AB128" s="15"/>
      <c r="AC128" s="15"/>
      <c r="AD128" s="15"/>
    </row>
    <row r="129" spans="1:30" ht="12" customHeight="1" x14ac:dyDescent="0.2">
      <c r="A129" s="141"/>
      <c r="B129" s="73"/>
      <c r="C129" s="73"/>
      <c r="D129" s="73"/>
      <c r="E129" s="73"/>
      <c r="F129" s="73"/>
      <c r="Q129" s="82"/>
      <c r="R129" s="82"/>
      <c r="S129" s="82"/>
      <c r="T129" s="83"/>
      <c r="U129" s="83"/>
      <c r="V129" s="39"/>
      <c r="W129" s="39"/>
      <c r="X129" s="15"/>
      <c r="Y129" s="15"/>
      <c r="Z129" s="15"/>
      <c r="AA129" s="15"/>
      <c r="AB129" s="15"/>
      <c r="AC129" s="15"/>
      <c r="AD129" s="15"/>
    </row>
    <row r="130" spans="1:30" ht="12" customHeight="1" x14ac:dyDescent="0.2">
      <c r="A130" s="139" t="e">
        <f>IF(INDEX(B130,1,1)="",TRUE,FALSE)</f>
        <v>#N/A</v>
      </c>
      <c r="B130" s="174" t="e">
        <f>Visa1</f>
        <v>#N/A</v>
      </c>
      <c r="C130" s="174"/>
      <c r="D130" s="174"/>
      <c r="E130" s="174"/>
      <c r="F130" s="174"/>
      <c r="I130" s="329"/>
      <c r="J130" s="329"/>
      <c r="K130" s="329"/>
      <c r="L130" s="329"/>
      <c r="M130" s="329"/>
      <c r="N130" s="329"/>
      <c r="O130" s="329"/>
      <c r="Q130" s="329"/>
      <c r="R130" s="329"/>
      <c r="S130" s="329"/>
      <c r="T130" s="329"/>
      <c r="U130" s="83"/>
      <c r="V130" s="39"/>
      <c r="W130" s="39"/>
      <c r="X130" s="15"/>
      <c r="Y130" s="15"/>
      <c r="Z130" s="15"/>
      <c r="AA130" s="15"/>
      <c r="AB130" s="15"/>
      <c r="AC130" s="15"/>
      <c r="AD130" s="15"/>
    </row>
    <row r="131" spans="1:30" ht="9.75" customHeight="1" x14ac:dyDescent="0.2">
      <c r="A131" s="139"/>
      <c r="B131" s="174"/>
      <c r="C131" s="174"/>
      <c r="D131" s="174"/>
      <c r="E131" s="174"/>
      <c r="F131" s="174"/>
      <c r="I131" s="329"/>
      <c r="J131" s="329"/>
      <c r="K131" s="329"/>
      <c r="L131" s="329"/>
      <c r="M131" s="329"/>
      <c r="N131" s="329"/>
      <c r="O131" s="329"/>
      <c r="Q131" s="329"/>
      <c r="R131" s="329"/>
      <c r="S131" s="329"/>
      <c r="T131" s="329"/>
      <c r="U131" s="83"/>
      <c r="V131" s="39"/>
      <c r="W131" s="39"/>
      <c r="X131" s="15"/>
      <c r="Y131" s="15"/>
      <c r="Z131" s="15"/>
      <c r="AA131" s="15"/>
      <c r="AB131" s="15"/>
      <c r="AC131" s="15"/>
      <c r="AD131" s="15"/>
    </row>
    <row r="132" spans="1:30" ht="12" customHeight="1" x14ac:dyDescent="0.2">
      <c r="A132" s="141"/>
      <c r="B132" s="73"/>
      <c r="C132" s="73"/>
      <c r="D132" s="73"/>
      <c r="E132" s="73"/>
      <c r="F132" s="73"/>
      <c r="Q132" s="82"/>
      <c r="R132" s="82"/>
      <c r="S132" s="82"/>
      <c r="T132" s="83"/>
      <c r="U132" s="83"/>
      <c r="V132" s="39"/>
      <c r="W132" s="39"/>
      <c r="X132" s="15"/>
      <c r="Y132" s="15"/>
      <c r="Z132" s="15"/>
      <c r="AA132" s="15"/>
      <c r="AB132" s="15"/>
      <c r="AC132" s="15"/>
      <c r="AD132" s="15"/>
    </row>
    <row r="133" spans="1:30" x14ac:dyDescent="0.2">
      <c r="A133" s="139" t="e">
        <f>IF(INDEX(B133,1,1)="",TRUE,FALSE)</f>
        <v>#N/A</v>
      </c>
      <c r="B133" s="174" t="e">
        <f>Visa2</f>
        <v>#N/A</v>
      </c>
      <c r="C133" s="73"/>
      <c r="D133" s="73"/>
      <c r="E133" s="73"/>
      <c r="F133" s="73"/>
      <c r="G133" s="27"/>
      <c r="I133" s="329"/>
      <c r="J133" s="330"/>
      <c r="K133" s="330"/>
      <c r="L133" s="330"/>
      <c r="M133" s="330"/>
      <c r="N133" s="330"/>
      <c r="O133" s="330"/>
      <c r="Q133" s="329"/>
      <c r="R133" s="329"/>
      <c r="S133" s="329"/>
      <c r="T133" s="329"/>
      <c r="U133" s="87"/>
      <c r="V133" s="39"/>
      <c r="W133" s="39"/>
      <c r="X133" s="15"/>
      <c r="Y133" s="15"/>
      <c r="Z133" s="15"/>
      <c r="AA133" s="15"/>
      <c r="AB133" s="15"/>
      <c r="AC133" s="15"/>
      <c r="AD133" s="15"/>
    </row>
    <row r="134" spans="1:30" x14ac:dyDescent="0.2">
      <c r="A134" s="139"/>
      <c r="B134" s="174"/>
      <c r="C134" s="73"/>
      <c r="D134" s="73"/>
      <c r="E134" s="73"/>
      <c r="F134" s="73"/>
      <c r="G134" s="27"/>
      <c r="I134" s="330"/>
      <c r="J134" s="330"/>
      <c r="K134" s="330"/>
      <c r="L134" s="330"/>
      <c r="M134" s="330"/>
      <c r="N134" s="330"/>
      <c r="O134" s="330"/>
      <c r="Q134" s="330"/>
      <c r="R134" s="330"/>
      <c r="S134" s="330"/>
      <c r="T134" s="330"/>
      <c r="U134" s="87"/>
      <c r="V134" s="39"/>
      <c r="W134" s="39"/>
      <c r="X134" s="15"/>
      <c r="Y134" s="15"/>
      <c r="Z134" s="15"/>
      <c r="AA134" s="15"/>
      <c r="AB134" s="15"/>
      <c r="AC134" s="15"/>
      <c r="AD134" s="15"/>
    </row>
    <row r="135" spans="1:30" x14ac:dyDescent="0.2">
      <c r="A135" s="142"/>
      <c r="B135" s="16"/>
      <c r="C135" s="27"/>
      <c r="D135" s="27"/>
      <c r="E135" s="27"/>
      <c r="F135" s="27"/>
      <c r="G135" s="27"/>
      <c r="H135" s="27"/>
      <c r="I135" s="27"/>
      <c r="J135" s="27"/>
      <c r="V135" s="15"/>
      <c r="W135" s="15"/>
      <c r="X135" s="15"/>
      <c r="Y135" s="15"/>
      <c r="Z135" s="15"/>
      <c r="AA135" s="15"/>
      <c r="AB135" s="15"/>
      <c r="AC135" s="15"/>
      <c r="AD135" s="15"/>
    </row>
    <row r="136" spans="1:30" x14ac:dyDescent="0.2">
      <c r="A136" s="139"/>
      <c r="O136" s="15"/>
      <c r="V136" s="15"/>
      <c r="W136" s="15"/>
      <c r="X136" s="15"/>
      <c r="Y136" s="15"/>
      <c r="Z136" s="15"/>
      <c r="AA136" s="15"/>
      <c r="AB136" s="15"/>
      <c r="AC136" s="15"/>
      <c r="AD136" s="15"/>
    </row>
    <row r="137" spans="1:30" x14ac:dyDescent="0.2">
      <c r="B137" s="16" t="s">
        <v>104</v>
      </c>
      <c r="C137" s="16"/>
      <c r="D137" s="16"/>
      <c r="E137" s="16"/>
      <c r="F137" s="16" t="s">
        <v>117</v>
      </c>
      <c r="G137" s="16"/>
      <c r="I137" s="16"/>
      <c r="J137" s="16"/>
      <c r="K137" s="16"/>
      <c r="L137" s="15"/>
      <c r="M137" s="15"/>
      <c r="N137" s="15"/>
      <c r="V137" s="15"/>
      <c r="W137" s="15"/>
      <c r="X137" s="15"/>
      <c r="Y137" s="15"/>
      <c r="Z137" s="15"/>
      <c r="AA137" s="15"/>
      <c r="AB137" s="15"/>
      <c r="AC137" s="15"/>
      <c r="AD137" s="15"/>
    </row>
    <row r="138" spans="1:30" x14ac:dyDescent="0.2">
      <c r="V138" s="15"/>
      <c r="W138" s="15"/>
      <c r="X138" s="15"/>
      <c r="Y138" s="15"/>
      <c r="Z138" s="15"/>
      <c r="AA138" s="15"/>
      <c r="AB138" s="15"/>
      <c r="AC138" s="15"/>
      <c r="AD138" s="15"/>
    </row>
    <row r="139" spans="1:30" x14ac:dyDescent="0.2">
      <c r="V139" s="15"/>
      <c r="W139" s="15"/>
      <c r="X139" s="15"/>
      <c r="Y139" s="15"/>
      <c r="Z139" s="15"/>
      <c r="AA139" s="15"/>
      <c r="AB139" s="15"/>
      <c r="AC139" s="15"/>
      <c r="AD139" s="15"/>
    </row>
    <row r="140" spans="1:30" x14ac:dyDescent="0.2">
      <c r="V140" s="15"/>
      <c r="W140" s="15"/>
      <c r="X140" s="15"/>
      <c r="Y140" s="15"/>
      <c r="Z140" s="15"/>
      <c r="AA140" s="15"/>
      <c r="AB140" s="15"/>
      <c r="AC140" s="15"/>
      <c r="AD140" s="15"/>
    </row>
    <row r="141" spans="1:30" x14ac:dyDescent="0.2">
      <c r="V141" s="15"/>
      <c r="W141" s="15"/>
      <c r="X141" s="15"/>
      <c r="Y141" s="15"/>
      <c r="Z141" s="15"/>
      <c r="AA141" s="15"/>
      <c r="AB141" s="15"/>
      <c r="AC141" s="15"/>
      <c r="AD141" s="15"/>
    </row>
  </sheetData>
  <sheetProtection sheet="1" selectLockedCells="1"/>
  <mergeCells count="47">
    <mergeCell ref="F21:M21"/>
    <mergeCell ref="O74:R74"/>
    <mergeCell ref="S33:AD33"/>
    <mergeCell ref="S35:AD35"/>
    <mergeCell ref="T78:AD78"/>
    <mergeCell ref="S37:AD37"/>
    <mergeCell ref="T56:AD56"/>
    <mergeCell ref="T21:AD21"/>
    <mergeCell ref="T60:AD60"/>
    <mergeCell ref="T58:AD58"/>
    <mergeCell ref="C2:L2"/>
    <mergeCell ref="F15:M15"/>
    <mergeCell ref="F17:M17"/>
    <mergeCell ref="A5:AD5"/>
    <mergeCell ref="F19:M19"/>
    <mergeCell ref="F13:M13"/>
    <mergeCell ref="A9:AD9"/>
    <mergeCell ref="T13:AD13"/>
    <mergeCell ref="T15:AD15"/>
    <mergeCell ref="T17:AD17"/>
    <mergeCell ref="T19:AD19"/>
    <mergeCell ref="Q133:T134"/>
    <mergeCell ref="I133:O134"/>
    <mergeCell ref="L98:Q98"/>
    <mergeCell ref="D86:AD89"/>
    <mergeCell ref="T81:V81"/>
    <mergeCell ref="I83:K83"/>
    <mergeCell ref="G105:AB105"/>
    <mergeCell ref="K109:V109"/>
    <mergeCell ref="T83:AD83"/>
    <mergeCell ref="T84:AD84"/>
    <mergeCell ref="K106:V106"/>
    <mergeCell ref="T82:AD82"/>
    <mergeCell ref="B127:G128"/>
    <mergeCell ref="I122:O123"/>
    <mergeCell ref="I130:O131"/>
    <mergeCell ref="Q130:T131"/>
    <mergeCell ref="T80:AD80"/>
    <mergeCell ref="T76:AD76"/>
    <mergeCell ref="I116:O117"/>
    <mergeCell ref="I119:O120"/>
    <mergeCell ref="I127:O128"/>
    <mergeCell ref="L100:Q100"/>
    <mergeCell ref="Q122:T123"/>
    <mergeCell ref="Q116:T117"/>
    <mergeCell ref="Q119:T120"/>
    <mergeCell ref="Q127:T128"/>
  </mergeCells>
  <phoneticPr fontId="3" type="noConversion"/>
  <conditionalFormatting sqref="I139:AC12422 B139:AC1235">
    <cfRule type="expression" dxfId="7" priority="25">
      <formula>$A$122</formula>
    </cfRule>
  </conditionalFormatting>
  <conditionalFormatting sqref="B139:AB131131">
    <cfRule type="expression" dxfId="6" priority="24">
      <formula>$A$130</formula>
    </cfRule>
  </conditionalFormatting>
  <conditionalFormatting sqref="B139:AB1208">
    <cfRule type="expression" dxfId="5" priority="23">
      <formula>$A$119</formula>
    </cfRule>
  </conditionalFormatting>
  <conditionalFormatting sqref="B119:T120">
    <cfRule type="expression" dxfId="4" priority="13">
      <formula>$A$119</formula>
    </cfRule>
  </conditionalFormatting>
  <conditionalFormatting sqref="B122:T123">
    <cfRule type="expression" dxfId="3" priority="12" stopIfTrue="1">
      <formula>$A$122</formula>
    </cfRule>
  </conditionalFormatting>
  <conditionalFormatting sqref="B127 H127:T128">
    <cfRule type="expression" dxfId="2" priority="11">
      <formula>$A$127</formula>
    </cfRule>
  </conditionalFormatting>
  <conditionalFormatting sqref="G130:T131">
    <cfRule type="expression" dxfId="1" priority="10">
      <formula>$A$130</formula>
    </cfRule>
  </conditionalFormatting>
  <conditionalFormatting sqref="B133:T134">
    <cfRule type="expression" dxfId="0" priority="8">
      <formula>$A$133</formula>
    </cfRule>
  </conditionalFormatting>
  <dataValidations count="1">
    <dataValidation type="list" allowBlank="1" showInputMessage="1" showErrorMessage="1" sqref="I83:K83" xr:uid="{12ABB79C-B58D-4EDD-A09B-E71AF24C2578}">
      <formula1>$AF$83:$AF$84</formula1>
    </dataValidation>
  </dataValidations>
  <pageMargins left="0.78740157480314965" right="0.39370078740157483" top="0.74803149606299213" bottom="0.74803149606299213" header="0.31496062992125984" footer="0.31496062992125984"/>
  <pageSetup paperSize="9" scale="91" orientation="portrait" r:id="rId1"/>
  <headerFooter alignWithMargins="0">
    <oddFooter>&amp;CV 8.1 - 14.12.2023</oddFooter>
  </headerFooter>
  <rowBreaks count="1" manualBreakCount="1">
    <brk id="73" max="29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20" r:id="rId5" name="Check Box 172">
              <controlPr defaultSize="0" autoFill="0" autoLine="0" autoPict="0">
                <anchor moveWithCells="1">
                  <from>
                    <xdr:col>4</xdr:col>
                    <xdr:colOff>9525</xdr:colOff>
                    <xdr:row>135</xdr:row>
                    <xdr:rowOff>114300</xdr:rowOff>
                  </from>
                  <to>
                    <xdr:col>6</xdr:col>
                    <xdr:colOff>38100</xdr:colOff>
                    <xdr:row>137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2" r:id="rId6" name="Group Box 174">
              <controlPr defaultSize="0" print="0" autoFill="0" autoPict="0">
                <anchor moveWithCells="1">
                  <from>
                    <xdr:col>10</xdr:col>
                    <xdr:colOff>161925</xdr:colOff>
                    <xdr:row>0</xdr:row>
                    <xdr:rowOff>95250</xdr:rowOff>
                  </from>
                  <to>
                    <xdr:col>29</xdr:col>
                    <xdr:colOff>47625</xdr:colOff>
                    <xdr:row>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7" r:id="rId7" name="Option Button 179">
              <controlPr defaultSize="0" print="0" autoFill="0" autoLine="0" autoPict="0" altText="Gestion interne">
                <anchor moveWithCells="1">
                  <from>
                    <xdr:col>11</xdr:col>
                    <xdr:colOff>28575</xdr:colOff>
                    <xdr:row>1</xdr:row>
                    <xdr:rowOff>123825</xdr:rowOff>
                  </from>
                  <to>
                    <xdr:col>14</xdr:col>
                    <xdr:colOff>180975</xdr:colOff>
                    <xdr:row>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8" r:id="rId8" name="Option Button 180">
              <controlPr defaultSize="0" print="0" autoFill="0" autoLine="0" autoPict="0">
                <anchor moveWithCells="1">
                  <from>
                    <xdr:col>13</xdr:col>
                    <xdr:colOff>228600</xdr:colOff>
                    <xdr:row>1</xdr:row>
                    <xdr:rowOff>142875</xdr:rowOff>
                  </from>
                  <to>
                    <xdr:col>18</xdr:col>
                    <xdr:colOff>171450</xdr:colOff>
                    <xdr:row>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9" r:id="rId9" name="Option Button 181">
              <controlPr defaultSize="0" print="0" autoFill="0" autoLine="0" autoPict="0">
                <anchor moveWithCells="1">
                  <from>
                    <xdr:col>19</xdr:col>
                    <xdr:colOff>142875</xdr:colOff>
                    <xdr:row>1</xdr:row>
                    <xdr:rowOff>114300</xdr:rowOff>
                  </from>
                  <to>
                    <xdr:col>23</xdr:col>
                    <xdr:colOff>180975</xdr:colOff>
                    <xdr:row>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0" r:id="rId10" name="Option Button 182">
              <controlPr defaultSize="0" print="0" autoFill="0" autoLine="0" autoPict="0">
                <anchor moveWithCells="1">
                  <from>
                    <xdr:col>23</xdr:col>
                    <xdr:colOff>209550</xdr:colOff>
                    <xdr:row>1</xdr:row>
                    <xdr:rowOff>28575</xdr:rowOff>
                  </from>
                  <to>
                    <xdr:col>28</xdr:col>
                    <xdr:colOff>219075</xdr:colOff>
                    <xdr:row>3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4"/>
  <dimension ref="A1:Y105"/>
  <sheetViews>
    <sheetView view="pageBreakPreview" topLeftCell="A13" zoomScaleNormal="90" zoomScaleSheetLayoutView="100" workbookViewId="0">
      <pane ySplit="16" topLeftCell="A98" activePane="bottomLeft" state="frozen"/>
      <selection activeCell="A13" sqref="A13"/>
      <selection pane="bottomLeft" activeCell="J86" sqref="J86"/>
    </sheetView>
  </sheetViews>
  <sheetFormatPr baseColWidth="10" defaultColWidth="11.42578125" defaultRowHeight="12.75" x14ac:dyDescent="0.2"/>
  <cols>
    <col min="1" max="1" width="6" style="46" customWidth="1"/>
    <col min="2" max="2" width="13" style="46" customWidth="1"/>
    <col min="3" max="3" width="9.28515625" style="46" customWidth="1"/>
    <col min="4" max="4" width="14.42578125" style="46" customWidth="1"/>
    <col min="5" max="5" width="17" style="46" customWidth="1"/>
    <col min="6" max="6" width="18.28515625" style="46" customWidth="1"/>
    <col min="7" max="7" width="22.7109375" style="46" customWidth="1"/>
    <col min="8" max="8" width="22.28515625" style="46" bestFit="1" customWidth="1"/>
    <col min="9" max="9" width="30.140625" style="46" customWidth="1"/>
    <col min="10" max="10" width="19.28515625" style="46" customWidth="1"/>
    <col min="11" max="11" width="24.28515625" style="46" customWidth="1"/>
    <col min="12" max="12" width="24.5703125" style="46" customWidth="1"/>
    <col min="13" max="13" width="25.7109375" style="46" customWidth="1"/>
    <col min="14" max="14" width="26.7109375" style="46" customWidth="1"/>
    <col min="15" max="15" width="38.85546875" style="46" bestFit="1" customWidth="1"/>
    <col min="16" max="16" width="61.7109375" style="46" bestFit="1" customWidth="1"/>
    <col min="17" max="17" width="16.5703125" style="46" bestFit="1" customWidth="1"/>
    <col min="18" max="18" width="16.5703125" style="46" customWidth="1"/>
    <col min="19" max="19" width="38.42578125" style="46" customWidth="1"/>
    <col min="20" max="16384" width="11.42578125" style="46"/>
  </cols>
  <sheetData>
    <row r="1" spans="2:16" ht="15.75" x14ac:dyDescent="0.25">
      <c r="B1" s="47" t="s">
        <v>50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9"/>
    </row>
    <row r="2" spans="2:16" x14ac:dyDescent="0.2"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2"/>
    </row>
    <row r="3" spans="2:16" x14ac:dyDescent="0.2">
      <c r="B3" s="127" t="s">
        <v>122</v>
      </c>
      <c r="C3" s="126"/>
      <c r="D3" s="128">
        <f>'3. Proposition d''adjudication'!A6</f>
        <v>0</v>
      </c>
      <c r="E3" s="128" t="e">
        <f>VLOOKUP(D3,F4:G7,2,FALSE)</f>
        <v>#N/A</v>
      </c>
      <c r="F3" s="129" t="s">
        <v>122</v>
      </c>
      <c r="G3" s="130" t="s">
        <v>123</v>
      </c>
      <c r="H3" s="51"/>
      <c r="I3" s="51"/>
      <c r="J3" s="51"/>
      <c r="K3" s="51"/>
      <c r="L3" s="51"/>
      <c r="M3" s="51"/>
      <c r="N3" s="51"/>
      <c r="O3" s="51"/>
      <c r="P3" s="52"/>
    </row>
    <row r="4" spans="2:16" x14ac:dyDescent="0.2">
      <c r="B4" s="53" t="s">
        <v>35</v>
      </c>
      <c r="C4" s="54"/>
      <c r="D4" s="54" t="str">
        <f>IF(OR(NOT(ISBLANK('3. Proposition d''adjudication'!A42)),NOT(ISBLANK('3. Proposition d''adjudication'!A44))),"Construction",IF(NOT(ISBLANK('3. Proposition d''adjudication'!A46)),"Services",IF(NOT(ISBLANK('3. Proposition d''adjudication'!A48)),"Fournitures","??")))</f>
        <v>Construction</v>
      </c>
      <c r="E4" s="51"/>
      <c r="F4" s="131">
        <v>1</v>
      </c>
      <c r="G4" s="132" t="s">
        <v>118</v>
      </c>
      <c r="H4" s="51"/>
      <c r="I4" s="51"/>
      <c r="J4" s="51"/>
      <c r="K4" s="51"/>
      <c r="L4" s="51"/>
      <c r="M4" s="51"/>
      <c r="N4" s="51"/>
      <c r="O4" s="51"/>
      <c r="P4" s="52"/>
    </row>
    <row r="5" spans="2:16" x14ac:dyDescent="0.2">
      <c r="B5" s="53" t="s">
        <v>34</v>
      </c>
      <c r="C5" s="51"/>
      <c r="D5" s="54" t="str">
        <f>IF(NOT(ISBLANK('3. Proposition d''adjudication'!Q11)),"F",IF(NOT(ISBLANK('3. Proposition d''adjudication'!T11)),"I","??"))</f>
        <v>??</v>
      </c>
      <c r="E5" s="51"/>
      <c r="F5" s="131">
        <v>2</v>
      </c>
      <c r="G5" s="132" t="s">
        <v>119</v>
      </c>
      <c r="H5" s="51"/>
      <c r="I5" s="51"/>
      <c r="J5" s="51"/>
      <c r="K5" s="51"/>
      <c r="L5" s="51"/>
      <c r="M5" s="51"/>
      <c r="N5" s="51"/>
      <c r="O5" s="51"/>
      <c r="P5" s="52"/>
    </row>
    <row r="6" spans="2:16" x14ac:dyDescent="0.2">
      <c r="B6" s="53" t="s">
        <v>28</v>
      </c>
      <c r="C6" s="55"/>
      <c r="D6" s="56">
        <f>'3. Proposition d''adjudication'!S37</f>
        <v>0</v>
      </c>
      <c r="E6" s="51"/>
      <c r="F6" s="131">
        <v>3</v>
      </c>
      <c r="G6" s="132" t="s">
        <v>120</v>
      </c>
      <c r="H6" s="51"/>
      <c r="I6" s="51"/>
      <c r="J6" s="51"/>
      <c r="K6" s="51"/>
      <c r="L6" s="51"/>
      <c r="M6" s="51"/>
      <c r="N6" s="51"/>
      <c r="O6" s="51"/>
      <c r="P6" s="52"/>
    </row>
    <row r="7" spans="2:16" x14ac:dyDescent="0.2">
      <c r="B7" s="57"/>
      <c r="C7" s="51"/>
      <c r="D7" s="51"/>
      <c r="E7" s="51"/>
      <c r="F7" s="133">
        <v>4</v>
      </c>
      <c r="G7" s="134" t="s">
        <v>121</v>
      </c>
      <c r="H7" s="51"/>
      <c r="I7" s="51"/>
      <c r="J7" s="51"/>
      <c r="K7" s="51"/>
      <c r="L7" s="51"/>
      <c r="M7" s="51"/>
      <c r="N7" s="51"/>
      <c r="O7" s="51"/>
      <c r="P7" s="52"/>
    </row>
    <row r="8" spans="2:16" ht="15.75" x14ac:dyDescent="0.25">
      <c r="B8" s="58" t="s">
        <v>51</v>
      </c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2"/>
    </row>
    <row r="9" spans="2:16" x14ac:dyDescent="0.2">
      <c r="B9" s="57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2"/>
    </row>
    <row r="10" spans="2:16" x14ac:dyDescent="0.2">
      <c r="B10" s="53" t="s">
        <v>66</v>
      </c>
      <c r="C10" s="51"/>
      <c r="D10" s="59" t="e">
        <f>VLOOKUP($D$3&amp;"/"&amp;$D$4&amp;"/"&amp;$D$5&amp;"/VRAI",VarComp,2,FALSE)</f>
        <v>#N/A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2"/>
    </row>
    <row r="11" spans="2:16" x14ac:dyDescent="0.2">
      <c r="B11" s="53" t="s">
        <v>67</v>
      </c>
      <c r="C11" s="51"/>
      <c r="D11" s="59" t="e">
        <f>VLOOKUP($D$3&amp;"/"&amp;$D$4&amp;"/"&amp;$D$5&amp;"/VRAI",VarComp,3,FALSE)</f>
        <v>#N/A</v>
      </c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2"/>
    </row>
    <row r="12" spans="2:16" x14ac:dyDescent="0.2">
      <c r="B12" s="53" t="s">
        <v>129</v>
      </c>
      <c r="C12" s="51"/>
      <c r="D12" s="59" t="e">
        <f>VLOOKUP($D$3&amp;"/"&amp;$D$4&amp;"/"&amp;$D$5&amp;"/VRAI",VarComp,4,FALSE)</f>
        <v>#N/A</v>
      </c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2"/>
    </row>
    <row r="13" spans="2:16" x14ac:dyDescent="0.2">
      <c r="B13" s="53" t="s">
        <v>136</v>
      </c>
      <c r="C13" s="51"/>
      <c r="D13" s="59" t="e">
        <f>VLOOKUP($D$3&amp;"/"&amp;$D$4&amp;"/"&amp;$D$5&amp;"/VRAI",VarComp,5,FALSE)</f>
        <v>#N/A</v>
      </c>
      <c r="E13" s="51"/>
      <c r="F13" s="55"/>
      <c r="G13" s="51"/>
      <c r="H13" s="51"/>
      <c r="I13" s="51"/>
      <c r="J13" s="51"/>
      <c r="K13" s="51"/>
      <c r="L13" s="51"/>
      <c r="M13" s="51"/>
      <c r="N13" s="51"/>
      <c r="O13" s="51"/>
      <c r="P13" s="52"/>
    </row>
    <row r="14" spans="2:16" x14ac:dyDescent="0.2">
      <c r="B14" s="53" t="s">
        <v>137</v>
      </c>
      <c r="C14" s="51"/>
      <c r="D14" s="59" t="e">
        <f>VLOOKUP($D$3&amp;"/"&amp;$D$4&amp;"/"&amp;$D$5&amp;"/VRAI",VarComp,6,FALSE)</f>
        <v>#N/A</v>
      </c>
      <c r="E14" s="51"/>
      <c r="F14" s="55"/>
      <c r="G14" s="51"/>
      <c r="H14" s="51"/>
      <c r="I14" s="51"/>
      <c r="J14" s="51"/>
      <c r="K14" s="51"/>
      <c r="L14" s="51"/>
      <c r="M14" s="51"/>
      <c r="N14" s="51"/>
      <c r="O14" s="51"/>
      <c r="P14" s="52"/>
    </row>
    <row r="15" spans="2:16" x14ac:dyDescent="0.2">
      <c r="B15" s="53" t="s">
        <v>69</v>
      </c>
      <c r="C15" s="51"/>
      <c r="D15" s="59" t="e">
        <f>VLOOKUP($D$3&amp;"/"&amp;$D$4&amp;"/"&amp;$D$5&amp;"/VRAI",VarComp,7,FALSE)</f>
        <v>#N/A</v>
      </c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2"/>
    </row>
    <row r="16" spans="2:16" x14ac:dyDescent="0.2">
      <c r="B16" s="53" t="s">
        <v>40</v>
      </c>
      <c r="C16" s="51"/>
      <c r="D16" s="59" t="e">
        <f>VLOOKUP($D$3&amp;"/"&amp;$D$4&amp;"/"&amp;$D$5&amp;"/VRAI",VarComp,8,FALSE)</f>
        <v>#N/A</v>
      </c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2"/>
    </row>
    <row r="17" spans="1:25" x14ac:dyDescent="0.2">
      <c r="B17" s="53" t="s">
        <v>89</v>
      </c>
      <c r="C17" s="51"/>
      <c r="D17" s="59" t="e">
        <f>VLOOKUP($D$3&amp;"/"&amp;$D$4&amp;"/"&amp;$D$5&amp;"/VRAI",VarComp,9,FALSE)</f>
        <v>#N/A</v>
      </c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2"/>
    </row>
    <row r="18" spans="1:25" x14ac:dyDescent="0.2">
      <c r="B18" s="57" t="s">
        <v>71</v>
      </c>
      <c r="C18" s="51"/>
      <c r="D18" s="59" t="e">
        <f>VLOOKUP($D$3&amp;"/"&amp;$D$4&amp;"/"&amp;$D$5&amp;"/VRAI",VarComp,11,FALSE)</f>
        <v>#N/A</v>
      </c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2"/>
    </row>
    <row r="19" spans="1:25" s="120" customFormat="1" x14ac:dyDescent="0.2">
      <c r="B19" s="57" t="s">
        <v>49</v>
      </c>
      <c r="C19" s="51"/>
      <c r="D19" s="59" t="e">
        <f>VLOOKUP($D$3&amp;"/"&amp;$D$4&amp;"/"&amp;$D$5&amp;"/VRAI",VarComp,10,FALSE)</f>
        <v>#N/A</v>
      </c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2"/>
    </row>
    <row r="20" spans="1:25" s="120" customFormat="1" x14ac:dyDescent="0.2">
      <c r="B20" s="57" t="s">
        <v>102</v>
      </c>
      <c r="C20" s="51"/>
      <c r="D20" s="59" t="e">
        <f>VLOOKUP($D$3&amp;"/"&amp;$D$4&amp;"/"&amp;$D$5&amp;"/VRAI",VarComp,13,FALSE)</f>
        <v>#N/A</v>
      </c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2"/>
    </row>
    <row r="21" spans="1:25" ht="13.5" thickBot="1" x14ac:dyDescent="0.25">
      <c r="B21" s="288" t="s">
        <v>167</v>
      </c>
      <c r="C21" s="60"/>
      <c r="D21" s="59" t="e">
        <f>VLOOKUP($D$3&amp;"/"&amp;$D$4&amp;"/"&amp;$D$5&amp;"/VRAI",VarComp,12,FALSE)</f>
        <v>#N/A</v>
      </c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1"/>
    </row>
    <row r="23" spans="1:25" s="64" customFormat="1" ht="16.5" thickBot="1" x14ac:dyDescent="0.3">
      <c r="B23" s="62" t="s">
        <v>52</v>
      </c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</row>
    <row r="24" spans="1:25" s="64" customFormat="1" ht="16.5" thickBot="1" x14ac:dyDescent="0.3">
      <c r="B24" s="62"/>
      <c r="C24" s="63"/>
      <c r="D24" s="63"/>
      <c r="E24" s="63"/>
      <c r="F24" s="63"/>
      <c r="G24" s="63"/>
      <c r="H24" s="353" t="s">
        <v>141</v>
      </c>
      <c r="I24" s="354"/>
      <c r="J24" s="355"/>
      <c r="K24" s="356" t="s">
        <v>142</v>
      </c>
      <c r="L24" s="357"/>
      <c r="M24" s="358"/>
      <c r="N24" s="217"/>
      <c r="O24" s="217"/>
      <c r="P24" s="217" t="s">
        <v>140</v>
      </c>
      <c r="V24"/>
      <c r="W24"/>
      <c r="X24"/>
      <c r="Y24"/>
    </row>
    <row r="25" spans="1:25" s="64" customFormat="1" ht="16.5" thickBot="1" x14ac:dyDescent="0.3">
      <c r="B25" s="62"/>
      <c r="C25" s="63"/>
      <c r="D25" s="63"/>
      <c r="E25" s="63"/>
      <c r="F25" s="63"/>
      <c r="G25" s="63"/>
      <c r="H25" s="241" t="s">
        <v>144</v>
      </c>
      <c r="I25" s="241" t="s">
        <v>145</v>
      </c>
      <c r="J25" s="242"/>
      <c r="K25" s="241" t="s">
        <v>146</v>
      </c>
      <c r="L25" s="241" t="s">
        <v>148</v>
      </c>
      <c r="M25" s="243"/>
      <c r="N25" s="241" t="s">
        <v>147</v>
      </c>
      <c r="O25" s="217"/>
      <c r="P25" s="217"/>
      <c r="V25"/>
      <c r="W25"/>
      <c r="X25"/>
      <c r="Y25"/>
    </row>
    <row r="26" spans="1:25" ht="13.5" thickBot="1" x14ac:dyDescent="0.25">
      <c r="F26" s="65" t="s">
        <v>48</v>
      </c>
      <c r="G26" s="49" t="s">
        <v>48</v>
      </c>
      <c r="V26"/>
      <c r="W26"/>
      <c r="X26"/>
      <c r="Y26"/>
    </row>
    <row r="27" spans="1:25" ht="13.5" thickBot="1" x14ac:dyDescent="0.25">
      <c r="F27" s="65"/>
      <c r="G27" s="76">
        <v>1</v>
      </c>
      <c r="H27" s="77">
        <v>2</v>
      </c>
      <c r="I27" s="77">
        <v>3</v>
      </c>
      <c r="J27" s="77">
        <v>4</v>
      </c>
      <c r="K27" s="77">
        <v>5</v>
      </c>
      <c r="L27" s="77">
        <v>6</v>
      </c>
      <c r="M27" s="77">
        <v>7</v>
      </c>
      <c r="N27" s="77">
        <v>8</v>
      </c>
      <c r="O27" s="77">
        <v>9</v>
      </c>
      <c r="P27" s="77">
        <v>10</v>
      </c>
      <c r="Q27" s="77">
        <v>11</v>
      </c>
      <c r="R27" s="77">
        <v>12</v>
      </c>
      <c r="S27" s="77">
        <v>13</v>
      </c>
      <c r="V27"/>
      <c r="W27"/>
      <c r="X27"/>
      <c r="Y27"/>
    </row>
    <row r="28" spans="1:25" ht="39" thickBot="1" x14ac:dyDescent="0.25">
      <c r="A28" s="78" t="s">
        <v>149</v>
      </c>
      <c r="B28" s="78" t="s">
        <v>39</v>
      </c>
      <c r="C28" s="78" t="s">
        <v>34</v>
      </c>
      <c r="D28" s="78" t="s">
        <v>44</v>
      </c>
      <c r="E28" s="79" t="s">
        <v>45</v>
      </c>
      <c r="F28" s="80" t="s">
        <v>47</v>
      </c>
      <c r="G28" s="92" t="s">
        <v>46</v>
      </c>
      <c r="H28" s="78" t="s">
        <v>66</v>
      </c>
      <c r="I28" s="81" t="s">
        <v>67</v>
      </c>
      <c r="J28" s="218" t="s">
        <v>129</v>
      </c>
      <c r="K28" s="230" t="s">
        <v>136</v>
      </c>
      <c r="L28" s="78" t="s">
        <v>137</v>
      </c>
      <c r="M28" s="78" t="s">
        <v>68</v>
      </c>
      <c r="N28" s="78" t="s">
        <v>40</v>
      </c>
      <c r="O28" s="78" t="s">
        <v>89</v>
      </c>
      <c r="P28" s="78" t="s">
        <v>49</v>
      </c>
      <c r="Q28" s="93" t="s">
        <v>71</v>
      </c>
      <c r="R28" s="93"/>
      <c r="S28" s="93" t="s">
        <v>102</v>
      </c>
      <c r="T28"/>
      <c r="V28"/>
      <c r="W28" s="144" t="s">
        <v>134</v>
      </c>
      <c r="X28"/>
      <c r="Y28"/>
    </row>
    <row r="29" spans="1:25" ht="25.5" x14ac:dyDescent="0.2">
      <c r="A29" s="215">
        <v>1</v>
      </c>
      <c r="B29" s="164" t="s">
        <v>36</v>
      </c>
      <c r="C29" s="165" t="s">
        <v>41</v>
      </c>
      <c r="D29" s="166">
        <v>99999.99</v>
      </c>
      <c r="E29" s="172">
        <v>500000</v>
      </c>
      <c r="F29" s="147" t="b">
        <f t="shared" ref="F29:F46" si="0">AND($D$6&gt;$D29,$D$6&lt;=$E29)</f>
        <v>0</v>
      </c>
      <c r="G29" s="148" t="str">
        <f t="shared" ref="G29:G64" si="1">A29&amp;"/"&amp;B29&amp;"/"&amp;C29&amp;"/"&amp;F29</f>
        <v>1/Construction/F/FAUX</v>
      </c>
      <c r="H29" s="170" t="s">
        <v>70</v>
      </c>
      <c r="I29" s="171" t="s">
        <v>194</v>
      </c>
      <c r="J29" s="220" t="s">
        <v>132</v>
      </c>
      <c r="K29" s="231" t="s">
        <v>192</v>
      </c>
      <c r="L29" s="136" t="s">
        <v>193</v>
      </c>
      <c r="M29" s="171" t="s">
        <v>132</v>
      </c>
      <c r="N29" s="171" t="s">
        <v>90</v>
      </c>
      <c r="O29" s="171" t="s">
        <v>92</v>
      </c>
      <c r="P29" s="171" t="s">
        <v>95</v>
      </c>
      <c r="Q29" s="171" t="s">
        <v>191</v>
      </c>
      <c r="R29" s="171" t="s">
        <v>132</v>
      </c>
      <c r="S29" s="164" t="s">
        <v>54</v>
      </c>
      <c r="T29"/>
      <c r="V29" s="143"/>
      <c r="W29" s="143" t="str">
        <f t="shared" ref="W29:W69" si="2">TRIM(V29)</f>
        <v/>
      </c>
      <c r="X29"/>
      <c r="Y29"/>
    </row>
    <row r="30" spans="1:25" ht="26.25" thickBot="1" x14ac:dyDescent="0.25">
      <c r="A30" s="215">
        <v>1</v>
      </c>
      <c r="B30" s="164" t="s">
        <v>36</v>
      </c>
      <c r="C30" s="165" t="s">
        <v>41</v>
      </c>
      <c r="D30" s="167">
        <v>500001</v>
      </c>
      <c r="E30" s="167">
        <v>2000000</v>
      </c>
      <c r="F30" s="147" t="b">
        <f t="shared" si="0"/>
        <v>0</v>
      </c>
      <c r="G30" s="148" t="str">
        <f t="shared" si="1"/>
        <v>1/Construction/F/FAUX</v>
      </c>
      <c r="H30" s="314" t="s">
        <v>70</v>
      </c>
      <c r="I30" s="171" t="s">
        <v>194</v>
      </c>
      <c r="J30" s="312" t="s">
        <v>143</v>
      </c>
      <c r="K30" s="231" t="s">
        <v>73</v>
      </c>
      <c r="L30" s="173" t="s">
        <v>193</v>
      </c>
      <c r="M30" s="173" t="s">
        <v>178</v>
      </c>
      <c r="N30" s="171" t="s">
        <v>113</v>
      </c>
      <c r="O30" s="171" t="s">
        <v>114</v>
      </c>
      <c r="P30" s="171" t="s">
        <v>96</v>
      </c>
      <c r="Q30" s="171" t="s">
        <v>115</v>
      </c>
      <c r="R30" s="171"/>
      <c r="S30" s="164" t="s">
        <v>54</v>
      </c>
      <c r="T30"/>
      <c r="V30" s="143" t="s">
        <v>168</v>
      </c>
      <c r="W30" s="143" t="str">
        <f t="shared" si="2"/>
        <v>en 2 exemplaires</v>
      </c>
      <c r="X30"/>
      <c r="Y30"/>
    </row>
    <row r="31" spans="1:25" ht="42.75" customHeight="1" thickBot="1" x14ac:dyDescent="0.25">
      <c r="A31" s="216">
        <v>1</v>
      </c>
      <c r="B31" s="199" t="s">
        <v>36</v>
      </c>
      <c r="C31" s="200" t="s">
        <v>41</v>
      </c>
      <c r="D31" s="201">
        <v>2000001</v>
      </c>
      <c r="E31" s="178">
        <v>100000000000</v>
      </c>
      <c r="F31" s="179" t="b">
        <f t="shared" si="0"/>
        <v>0</v>
      </c>
      <c r="G31" s="180" t="str">
        <f t="shared" si="1"/>
        <v>1/Construction/F/FAUX</v>
      </c>
      <c r="H31" s="315" t="s">
        <v>70</v>
      </c>
      <c r="I31" s="204" t="s">
        <v>194</v>
      </c>
      <c r="J31" s="313" t="s">
        <v>143</v>
      </c>
      <c r="K31" s="232" t="s">
        <v>73</v>
      </c>
      <c r="L31" s="206" t="s">
        <v>193</v>
      </c>
      <c r="M31" s="204" t="s">
        <v>178</v>
      </c>
      <c r="N31" s="204" t="s">
        <v>113</v>
      </c>
      <c r="O31" s="204" t="s">
        <v>116</v>
      </c>
      <c r="P31" s="204" t="s">
        <v>110</v>
      </c>
      <c r="Q31" s="204" t="s">
        <v>115</v>
      </c>
      <c r="R31" s="204"/>
      <c r="S31" s="204" t="s">
        <v>103</v>
      </c>
      <c r="T31"/>
      <c r="V31" s="66" t="s">
        <v>168</v>
      </c>
      <c r="W31" s="143" t="str">
        <f t="shared" si="2"/>
        <v>en 2 exemplaires</v>
      </c>
    </row>
    <row r="32" spans="1:25" ht="26.25" thickTop="1" x14ac:dyDescent="0.2">
      <c r="A32" s="215">
        <v>1</v>
      </c>
      <c r="B32" s="164" t="s">
        <v>36</v>
      </c>
      <c r="C32" s="165" t="s">
        <v>43</v>
      </c>
      <c r="D32" s="166">
        <v>99999.99</v>
      </c>
      <c r="E32" s="172">
        <v>500000</v>
      </c>
      <c r="F32" s="147" t="b">
        <f t="shared" si="0"/>
        <v>0</v>
      </c>
      <c r="G32" s="148" t="str">
        <f t="shared" si="1"/>
        <v>1/Construction/I/FAUX</v>
      </c>
      <c r="H32" s="310" t="s">
        <v>70</v>
      </c>
      <c r="I32" s="171" t="s">
        <v>132</v>
      </c>
      <c r="J32" s="311" t="s">
        <v>132</v>
      </c>
      <c r="K32" s="231" t="s">
        <v>143</v>
      </c>
      <c r="L32" s="173" t="s">
        <v>193</v>
      </c>
      <c r="M32" s="171" t="s">
        <v>132</v>
      </c>
      <c r="N32" s="171" t="s">
        <v>90</v>
      </c>
      <c r="O32" s="171" t="s">
        <v>92</v>
      </c>
      <c r="P32" s="164" t="s">
        <v>95</v>
      </c>
      <c r="Q32" s="171" t="s">
        <v>191</v>
      </c>
      <c r="R32" s="171" t="s">
        <v>132</v>
      </c>
      <c r="S32" s="164" t="s">
        <v>54</v>
      </c>
      <c r="T32"/>
      <c r="V32" s="143"/>
      <c r="W32" s="143" t="str">
        <f t="shared" si="2"/>
        <v/>
      </c>
      <c r="X32"/>
      <c r="Y32"/>
    </row>
    <row r="33" spans="1:25" ht="26.25" thickBot="1" x14ac:dyDescent="0.25">
      <c r="A33" s="215">
        <v>1</v>
      </c>
      <c r="B33" s="164" t="s">
        <v>36</v>
      </c>
      <c r="C33" s="165" t="s">
        <v>43</v>
      </c>
      <c r="D33" s="167">
        <v>500001</v>
      </c>
      <c r="E33" s="167">
        <v>2000000</v>
      </c>
      <c r="F33" s="147" t="b">
        <f t="shared" si="0"/>
        <v>0</v>
      </c>
      <c r="G33" s="148" t="str">
        <f t="shared" si="1"/>
        <v>1/Construction/I/FAUX</v>
      </c>
      <c r="H33" s="219" t="s">
        <v>70</v>
      </c>
      <c r="I33" s="171" t="s">
        <v>194</v>
      </c>
      <c r="J33" s="173" t="s">
        <v>143</v>
      </c>
      <c r="K33" s="231" t="s">
        <v>73</v>
      </c>
      <c r="L33" s="173" t="s">
        <v>193</v>
      </c>
      <c r="M33" s="171" t="s">
        <v>178</v>
      </c>
      <c r="N33" s="171" t="s">
        <v>113</v>
      </c>
      <c r="O33" s="171" t="s">
        <v>114</v>
      </c>
      <c r="P33" s="171" t="s">
        <v>96</v>
      </c>
      <c r="Q33" s="171" t="s">
        <v>115</v>
      </c>
      <c r="R33" s="171"/>
      <c r="S33" s="164" t="s">
        <v>54</v>
      </c>
      <c r="T33"/>
      <c r="V33" s="143" t="s">
        <v>168</v>
      </c>
      <c r="W33" s="143" t="str">
        <f t="shared" si="2"/>
        <v>en 2 exemplaires</v>
      </c>
      <c r="X33"/>
      <c r="Y33"/>
    </row>
    <row r="34" spans="1:25" ht="42" customHeight="1" thickBot="1" x14ac:dyDescent="0.25">
      <c r="A34" s="216">
        <v>1</v>
      </c>
      <c r="B34" s="199" t="s">
        <v>36</v>
      </c>
      <c r="C34" s="205" t="s">
        <v>43</v>
      </c>
      <c r="D34" s="201">
        <v>2000001</v>
      </c>
      <c r="E34" s="178">
        <v>100000000000</v>
      </c>
      <c r="F34" s="179" t="b">
        <f t="shared" si="0"/>
        <v>0</v>
      </c>
      <c r="G34" s="180" t="str">
        <f t="shared" si="1"/>
        <v>1/Construction/I/FAUX</v>
      </c>
      <c r="H34" s="221" t="s">
        <v>70</v>
      </c>
      <c r="I34" s="204" t="s">
        <v>194</v>
      </c>
      <c r="J34" s="318" t="s">
        <v>143</v>
      </c>
      <c r="K34" s="206" t="s">
        <v>73</v>
      </c>
      <c r="L34" s="206" t="s">
        <v>193</v>
      </c>
      <c r="M34" s="204" t="s">
        <v>178</v>
      </c>
      <c r="N34" s="204" t="s">
        <v>113</v>
      </c>
      <c r="O34" s="204" t="s">
        <v>116</v>
      </c>
      <c r="P34" s="204" t="s">
        <v>110</v>
      </c>
      <c r="Q34" s="204" t="s">
        <v>115</v>
      </c>
      <c r="R34" s="204"/>
      <c r="S34" s="208" t="s">
        <v>105</v>
      </c>
      <c r="T34"/>
      <c r="V34" s="66" t="s">
        <v>168</v>
      </c>
      <c r="W34" s="143" t="str">
        <f t="shared" si="2"/>
        <v>en 2 exemplaires</v>
      </c>
    </row>
    <row r="35" spans="1:25" ht="26.25" thickTop="1" x14ac:dyDescent="0.2">
      <c r="A35" s="215">
        <v>1</v>
      </c>
      <c r="B35" s="121" t="s">
        <v>37</v>
      </c>
      <c r="C35" s="149" t="s">
        <v>41</v>
      </c>
      <c r="D35" s="150">
        <v>99999.99</v>
      </c>
      <c r="E35" s="154">
        <v>250000</v>
      </c>
      <c r="F35" s="147" t="b">
        <f t="shared" si="0"/>
        <v>0</v>
      </c>
      <c r="G35" s="148" t="str">
        <f t="shared" si="1"/>
        <v>1/Services/F/FAUX</v>
      </c>
      <c r="H35" s="151" t="s">
        <v>70</v>
      </c>
      <c r="I35" s="316" t="s">
        <v>194</v>
      </c>
      <c r="J35" s="317" t="s">
        <v>132</v>
      </c>
      <c r="K35" s="233" t="s">
        <v>143</v>
      </c>
      <c r="L35" s="136" t="s">
        <v>193</v>
      </c>
      <c r="M35" s="175" t="s">
        <v>132</v>
      </c>
      <c r="N35" s="152" t="s">
        <v>90</v>
      </c>
      <c r="O35" s="152" t="s">
        <v>92</v>
      </c>
      <c r="P35" s="121" t="s">
        <v>95</v>
      </c>
      <c r="Q35" s="152" t="s">
        <v>191</v>
      </c>
      <c r="R35" s="121" t="s">
        <v>132</v>
      </c>
      <c r="S35" s="121" t="s">
        <v>54</v>
      </c>
      <c r="T35"/>
      <c r="V35" s="143"/>
      <c r="W35" s="143" t="str">
        <f t="shared" si="2"/>
        <v/>
      </c>
      <c r="X35"/>
      <c r="Y35"/>
    </row>
    <row r="36" spans="1:25" ht="26.25" thickBot="1" x14ac:dyDescent="0.25">
      <c r="A36" s="215">
        <v>1</v>
      </c>
      <c r="B36" s="152" t="s">
        <v>37</v>
      </c>
      <c r="C36" s="149" t="s">
        <v>41</v>
      </c>
      <c r="D36" s="155">
        <v>250001</v>
      </c>
      <c r="E36" s="155">
        <v>500000</v>
      </c>
      <c r="F36" s="147" t="b">
        <f t="shared" si="0"/>
        <v>0</v>
      </c>
      <c r="G36" s="148" t="str">
        <f t="shared" si="1"/>
        <v>1/Services/F/FAUX</v>
      </c>
      <c r="H36" s="151" t="s">
        <v>70</v>
      </c>
      <c r="I36" s="136" t="s">
        <v>194</v>
      </c>
      <c r="J36" s="222" t="s">
        <v>143</v>
      </c>
      <c r="K36" s="233" t="s">
        <v>73</v>
      </c>
      <c r="L36" s="136" t="s">
        <v>193</v>
      </c>
      <c r="M36" s="175" t="s">
        <v>178</v>
      </c>
      <c r="N36" s="121" t="s">
        <v>113</v>
      </c>
      <c r="O36" s="121" t="s">
        <v>114</v>
      </c>
      <c r="P36" s="152" t="s">
        <v>96</v>
      </c>
      <c r="Q36" s="121" t="s">
        <v>115</v>
      </c>
      <c r="R36" s="121"/>
      <c r="S36" s="121" t="s">
        <v>54</v>
      </c>
      <c r="T36"/>
      <c r="V36" s="143" t="s">
        <v>168</v>
      </c>
      <c r="W36" s="143" t="str">
        <f t="shared" si="2"/>
        <v>en 2 exemplaires</v>
      </c>
      <c r="X36"/>
      <c r="Y36"/>
    </row>
    <row r="37" spans="1:25" ht="36.75" customHeight="1" thickBot="1" x14ac:dyDescent="0.25">
      <c r="A37" s="216">
        <v>1</v>
      </c>
      <c r="B37" s="182" t="s">
        <v>37</v>
      </c>
      <c r="C37" s="183" t="s">
        <v>41</v>
      </c>
      <c r="D37" s="184">
        <v>500001</v>
      </c>
      <c r="E37" s="178">
        <v>100000000000</v>
      </c>
      <c r="F37" s="179" t="b">
        <f t="shared" si="0"/>
        <v>0</v>
      </c>
      <c r="G37" s="180" t="str">
        <f t="shared" si="1"/>
        <v>1/Services/F/FAUX</v>
      </c>
      <c r="H37" s="185" t="s">
        <v>70</v>
      </c>
      <c r="I37" s="186" t="s">
        <v>194</v>
      </c>
      <c r="J37" s="223" t="s">
        <v>196</v>
      </c>
      <c r="K37" s="234" t="s">
        <v>73</v>
      </c>
      <c r="L37" s="186" t="s">
        <v>193</v>
      </c>
      <c r="M37" s="188" t="s">
        <v>178</v>
      </c>
      <c r="N37" s="182" t="s">
        <v>113</v>
      </c>
      <c r="O37" s="182" t="s">
        <v>116</v>
      </c>
      <c r="P37" s="189" t="s">
        <v>110</v>
      </c>
      <c r="Q37" s="189" t="s">
        <v>115</v>
      </c>
      <c r="R37" s="189"/>
      <c r="S37" s="189" t="s">
        <v>105</v>
      </c>
      <c r="T37"/>
      <c r="V37" s="143" t="s">
        <v>168</v>
      </c>
      <c r="W37" s="143" t="str">
        <f t="shared" si="2"/>
        <v>en 2 exemplaires</v>
      </c>
      <c r="X37"/>
      <c r="Y37"/>
    </row>
    <row r="38" spans="1:25" ht="27" thickTop="1" thickBot="1" x14ac:dyDescent="0.25">
      <c r="A38" s="215">
        <v>1</v>
      </c>
      <c r="B38" s="121" t="s">
        <v>37</v>
      </c>
      <c r="C38" s="149" t="s">
        <v>43</v>
      </c>
      <c r="D38" s="150">
        <v>99999.99</v>
      </c>
      <c r="E38" s="154">
        <v>250000</v>
      </c>
      <c r="F38" s="147" t="b">
        <f t="shared" si="0"/>
        <v>0</v>
      </c>
      <c r="G38" s="148" t="str">
        <f t="shared" si="1"/>
        <v>1/Services/I/FAUX</v>
      </c>
      <c r="H38" s="151" t="s">
        <v>70</v>
      </c>
      <c r="I38" s="316" t="s">
        <v>194</v>
      </c>
      <c r="J38" s="317" t="s">
        <v>132</v>
      </c>
      <c r="K38" s="233" t="s">
        <v>143</v>
      </c>
      <c r="L38" s="136" t="s">
        <v>193</v>
      </c>
      <c r="M38" s="175" t="s">
        <v>132</v>
      </c>
      <c r="N38" s="152" t="s">
        <v>90</v>
      </c>
      <c r="O38" s="152" t="s">
        <v>92</v>
      </c>
      <c r="P38" s="121" t="s">
        <v>95</v>
      </c>
      <c r="Q38" s="152" t="s">
        <v>191</v>
      </c>
      <c r="R38" s="121" t="s">
        <v>132</v>
      </c>
      <c r="S38" s="121" t="s">
        <v>54</v>
      </c>
      <c r="T38"/>
      <c r="V38" s="143"/>
      <c r="W38" s="143" t="str">
        <f t="shared" si="2"/>
        <v/>
      </c>
      <c r="X38"/>
      <c r="Y38"/>
    </row>
    <row r="39" spans="1:25" ht="26.25" thickBot="1" x14ac:dyDescent="0.25">
      <c r="A39" s="215">
        <v>1</v>
      </c>
      <c r="B39" s="121" t="s">
        <v>37</v>
      </c>
      <c r="C39" s="149" t="s">
        <v>43</v>
      </c>
      <c r="D39" s="155">
        <v>250001</v>
      </c>
      <c r="E39" s="156">
        <v>500000</v>
      </c>
      <c r="F39" s="147" t="b">
        <f t="shared" si="0"/>
        <v>0</v>
      </c>
      <c r="G39" s="148" t="str">
        <f t="shared" si="1"/>
        <v>1/Services/I/FAUX</v>
      </c>
      <c r="H39" s="151" t="s">
        <v>70</v>
      </c>
      <c r="I39" s="136" t="s">
        <v>194</v>
      </c>
      <c r="J39" s="222" t="s">
        <v>143</v>
      </c>
      <c r="K39" s="233" t="s">
        <v>73</v>
      </c>
      <c r="L39" s="136" t="s">
        <v>193</v>
      </c>
      <c r="M39" s="175" t="s">
        <v>178</v>
      </c>
      <c r="N39" s="121" t="s">
        <v>113</v>
      </c>
      <c r="O39" s="121" t="s">
        <v>114</v>
      </c>
      <c r="P39" s="152" t="s">
        <v>96</v>
      </c>
      <c r="Q39" s="121" t="s">
        <v>115</v>
      </c>
      <c r="R39" s="121"/>
      <c r="S39" s="121" t="s">
        <v>54</v>
      </c>
      <c r="T39"/>
      <c r="V39" s="143" t="s">
        <v>168</v>
      </c>
      <c r="W39" s="143" t="str">
        <f t="shared" si="2"/>
        <v>en 2 exemplaires</v>
      </c>
      <c r="X39"/>
      <c r="Y39"/>
    </row>
    <row r="40" spans="1:25" ht="42.75" customHeight="1" thickBot="1" x14ac:dyDescent="0.25">
      <c r="A40" s="216">
        <v>1</v>
      </c>
      <c r="B40" s="182" t="s">
        <v>37</v>
      </c>
      <c r="C40" s="190" t="s">
        <v>43</v>
      </c>
      <c r="D40" s="184">
        <v>500001</v>
      </c>
      <c r="E40" s="178">
        <v>100000000000</v>
      </c>
      <c r="F40" s="179" t="b">
        <f t="shared" si="0"/>
        <v>0</v>
      </c>
      <c r="G40" s="180" t="str">
        <f t="shared" si="1"/>
        <v>1/Services/I/FAUX</v>
      </c>
      <c r="H40" s="185" t="s">
        <v>70</v>
      </c>
      <c r="I40" s="186" t="s">
        <v>194</v>
      </c>
      <c r="J40" s="223" t="s">
        <v>192</v>
      </c>
      <c r="K40" s="234" t="s">
        <v>73</v>
      </c>
      <c r="L40" s="186" t="s">
        <v>193</v>
      </c>
      <c r="M40" s="188" t="s">
        <v>178</v>
      </c>
      <c r="N40" s="182" t="s">
        <v>113</v>
      </c>
      <c r="O40" s="182" t="s">
        <v>116</v>
      </c>
      <c r="P40" s="189" t="s">
        <v>110</v>
      </c>
      <c r="Q40" s="189" t="s">
        <v>115</v>
      </c>
      <c r="R40" s="189"/>
      <c r="S40" s="189" t="s">
        <v>105</v>
      </c>
      <c r="T40"/>
      <c r="V40" s="143" t="s">
        <v>168</v>
      </c>
      <c r="W40" s="143" t="str">
        <f t="shared" si="2"/>
        <v>en 2 exemplaires</v>
      </c>
      <c r="X40"/>
      <c r="Y40"/>
    </row>
    <row r="41" spans="1:25" ht="26.25" thickTop="1" x14ac:dyDescent="0.2">
      <c r="A41" s="215">
        <v>1</v>
      </c>
      <c r="B41" s="122" t="s">
        <v>38</v>
      </c>
      <c r="C41" s="157" t="s">
        <v>41</v>
      </c>
      <c r="D41" s="158">
        <v>99999.99</v>
      </c>
      <c r="E41" s="162">
        <v>250000</v>
      </c>
      <c r="F41" s="147" t="b">
        <f t="shared" si="0"/>
        <v>0</v>
      </c>
      <c r="G41" s="148" t="str">
        <f t="shared" si="1"/>
        <v>1/Fournitures/F/FAUX</v>
      </c>
      <c r="H41" s="159" t="s">
        <v>70</v>
      </c>
      <c r="I41" s="159" t="s">
        <v>194</v>
      </c>
      <c r="J41" s="225" t="s">
        <v>132</v>
      </c>
      <c r="K41" s="233" t="s">
        <v>143</v>
      </c>
      <c r="L41" s="136" t="s">
        <v>193</v>
      </c>
      <c r="M41" s="160" t="s">
        <v>132</v>
      </c>
      <c r="N41" s="160" t="s">
        <v>90</v>
      </c>
      <c r="O41" s="160" t="s">
        <v>92</v>
      </c>
      <c r="P41" s="160" t="s">
        <v>95</v>
      </c>
      <c r="Q41" s="160" t="s">
        <v>191</v>
      </c>
      <c r="R41" s="122" t="s">
        <v>132</v>
      </c>
      <c r="S41" s="122" t="s">
        <v>54</v>
      </c>
      <c r="T41"/>
      <c r="V41" s="143"/>
      <c r="W41" s="143" t="str">
        <f t="shared" si="2"/>
        <v/>
      </c>
      <c r="X41"/>
      <c r="Y41"/>
    </row>
    <row r="42" spans="1:25" ht="26.25" thickBot="1" x14ac:dyDescent="0.25">
      <c r="A42" s="215">
        <v>1</v>
      </c>
      <c r="B42" s="160" t="s">
        <v>38</v>
      </c>
      <c r="C42" s="157" t="s">
        <v>41</v>
      </c>
      <c r="D42" s="161">
        <v>250001</v>
      </c>
      <c r="E42" s="162">
        <v>500000</v>
      </c>
      <c r="F42" s="147" t="b">
        <f t="shared" si="0"/>
        <v>0</v>
      </c>
      <c r="G42" s="148" t="str">
        <f t="shared" si="1"/>
        <v>1/Fournitures/F/FAUX</v>
      </c>
      <c r="H42" s="159" t="s">
        <v>70</v>
      </c>
      <c r="I42" s="159" t="s">
        <v>194</v>
      </c>
      <c r="J42" s="225" t="s">
        <v>192</v>
      </c>
      <c r="K42" s="237" t="s">
        <v>73</v>
      </c>
      <c r="L42" s="137" t="s">
        <v>193</v>
      </c>
      <c r="M42" s="160" t="s">
        <v>178</v>
      </c>
      <c r="N42" s="122" t="s">
        <v>113</v>
      </c>
      <c r="O42" s="122" t="s">
        <v>114</v>
      </c>
      <c r="P42" s="160" t="s">
        <v>96</v>
      </c>
      <c r="Q42" s="122" t="s">
        <v>115</v>
      </c>
      <c r="R42" s="122"/>
      <c r="S42" s="122" t="s">
        <v>54</v>
      </c>
      <c r="T42"/>
      <c r="V42" s="143" t="s">
        <v>168</v>
      </c>
      <c r="W42" s="143" t="str">
        <f t="shared" si="2"/>
        <v>en 2 exemplaires</v>
      </c>
      <c r="X42"/>
      <c r="Y42"/>
    </row>
    <row r="43" spans="1:25" ht="35.25" customHeight="1" thickBot="1" x14ac:dyDescent="0.25">
      <c r="A43" s="216">
        <v>1</v>
      </c>
      <c r="B43" s="191" t="s">
        <v>38</v>
      </c>
      <c r="C43" s="192" t="s">
        <v>41</v>
      </c>
      <c r="D43" s="193">
        <v>500001</v>
      </c>
      <c r="E43" s="178">
        <v>100000000000</v>
      </c>
      <c r="F43" s="179" t="b">
        <f t="shared" si="0"/>
        <v>0</v>
      </c>
      <c r="G43" s="180" t="str">
        <f t="shared" si="1"/>
        <v>1/Fournitures/F/FAUX</v>
      </c>
      <c r="H43" s="194" t="s">
        <v>70</v>
      </c>
      <c r="I43" s="195" t="s">
        <v>194</v>
      </c>
      <c r="J43" s="240" t="s">
        <v>192</v>
      </c>
      <c r="K43" s="238" t="s">
        <v>73</v>
      </c>
      <c r="L43" s="195" t="s">
        <v>193</v>
      </c>
      <c r="M43" s="195" t="s">
        <v>178</v>
      </c>
      <c r="N43" s="195" t="s">
        <v>113</v>
      </c>
      <c r="O43" s="191" t="s">
        <v>116</v>
      </c>
      <c r="P43" s="195" t="s">
        <v>110</v>
      </c>
      <c r="Q43" s="195" t="s">
        <v>115</v>
      </c>
      <c r="R43" s="195"/>
      <c r="S43" s="196" t="s">
        <v>105</v>
      </c>
      <c r="V43" s="66" t="s">
        <v>168</v>
      </c>
      <c r="W43" s="143" t="str">
        <f t="shared" si="2"/>
        <v>en 2 exemplaires</v>
      </c>
    </row>
    <row r="44" spans="1:25" ht="26.25" thickTop="1" x14ac:dyDescent="0.2">
      <c r="A44" s="215">
        <v>1</v>
      </c>
      <c r="B44" s="122" t="s">
        <v>38</v>
      </c>
      <c r="C44" s="157" t="s">
        <v>43</v>
      </c>
      <c r="D44" s="158">
        <v>99999.99</v>
      </c>
      <c r="E44" s="162">
        <v>250000</v>
      </c>
      <c r="F44" s="147" t="b">
        <f t="shared" si="0"/>
        <v>0</v>
      </c>
      <c r="G44" s="148" t="str">
        <f t="shared" si="1"/>
        <v>1/Fournitures/I/FAUX</v>
      </c>
      <c r="H44" s="163" t="s">
        <v>70</v>
      </c>
      <c r="I44" s="159" t="s">
        <v>194</v>
      </c>
      <c r="J44" s="225" t="s">
        <v>132</v>
      </c>
      <c r="K44" s="233" t="s">
        <v>143</v>
      </c>
      <c r="L44" s="136" t="s">
        <v>193</v>
      </c>
      <c r="M44" s="137" t="s">
        <v>132</v>
      </c>
      <c r="N44" s="160" t="s">
        <v>90</v>
      </c>
      <c r="O44" s="160" t="s">
        <v>92</v>
      </c>
      <c r="P44" s="122" t="s">
        <v>95</v>
      </c>
      <c r="Q44" s="160" t="s">
        <v>191</v>
      </c>
      <c r="R44" s="122" t="s">
        <v>132</v>
      </c>
      <c r="S44" s="122" t="s">
        <v>54</v>
      </c>
      <c r="T44"/>
      <c r="V44" s="143"/>
      <c r="W44" s="143" t="str">
        <f t="shared" si="2"/>
        <v/>
      </c>
      <c r="X44"/>
      <c r="Y44"/>
    </row>
    <row r="45" spans="1:25" ht="26.25" thickBot="1" x14ac:dyDescent="0.25">
      <c r="A45" s="215">
        <v>1</v>
      </c>
      <c r="B45" s="122" t="s">
        <v>38</v>
      </c>
      <c r="C45" s="157" t="s">
        <v>43</v>
      </c>
      <c r="D45" s="161">
        <v>250001</v>
      </c>
      <c r="E45" s="162">
        <v>500000</v>
      </c>
      <c r="F45" s="147" t="b">
        <f t="shared" si="0"/>
        <v>0</v>
      </c>
      <c r="G45" s="148" t="str">
        <f t="shared" si="1"/>
        <v>1/Fournitures/I/FAUX</v>
      </c>
      <c r="H45" s="163" t="s">
        <v>70</v>
      </c>
      <c r="I45" s="159" t="s">
        <v>194</v>
      </c>
      <c r="J45" s="225" t="s">
        <v>192</v>
      </c>
      <c r="K45" s="237" t="s">
        <v>73</v>
      </c>
      <c r="L45" s="137" t="s">
        <v>193</v>
      </c>
      <c r="M45" s="137" t="s">
        <v>178</v>
      </c>
      <c r="N45" s="122" t="s">
        <v>113</v>
      </c>
      <c r="O45" s="122" t="s">
        <v>114</v>
      </c>
      <c r="P45" s="160" t="s">
        <v>96</v>
      </c>
      <c r="Q45" s="122" t="s">
        <v>115</v>
      </c>
      <c r="R45" s="122"/>
      <c r="S45" s="122" t="s">
        <v>54</v>
      </c>
      <c r="T45"/>
      <c r="V45" s="143" t="s">
        <v>168</v>
      </c>
      <c r="W45" s="143" t="str">
        <f t="shared" si="2"/>
        <v>en 2 exemplaires</v>
      </c>
      <c r="X45"/>
      <c r="Y45"/>
    </row>
    <row r="46" spans="1:25" ht="51.75" thickBot="1" x14ac:dyDescent="0.25">
      <c r="A46" s="216">
        <v>1</v>
      </c>
      <c r="B46" s="191" t="s">
        <v>38</v>
      </c>
      <c r="C46" s="197" t="s">
        <v>43</v>
      </c>
      <c r="D46" s="193">
        <v>500001</v>
      </c>
      <c r="E46" s="178">
        <v>100000000000</v>
      </c>
      <c r="F46" s="179" t="b">
        <f t="shared" si="0"/>
        <v>0</v>
      </c>
      <c r="G46" s="180" t="str">
        <f t="shared" si="1"/>
        <v>1/Fournitures/I/FAUX</v>
      </c>
      <c r="H46" s="198" t="s">
        <v>70</v>
      </c>
      <c r="I46" s="195" t="s">
        <v>194</v>
      </c>
      <c r="J46" s="226" t="s">
        <v>143</v>
      </c>
      <c r="K46" s="238" t="s">
        <v>73</v>
      </c>
      <c r="L46" s="195" t="s">
        <v>193</v>
      </c>
      <c r="M46" s="195" t="s">
        <v>178</v>
      </c>
      <c r="N46" s="195" t="s">
        <v>113</v>
      </c>
      <c r="O46" s="191" t="s">
        <v>116</v>
      </c>
      <c r="P46" s="195" t="s">
        <v>110</v>
      </c>
      <c r="Q46" s="195" t="s">
        <v>115</v>
      </c>
      <c r="R46" s="195"/>
      <c r="S46" s="196" t="s">
        <v>105</v>
      </c>
      <c r="V46" s="66" t="s">
        <v>168</v>
      </c>
      <c r="W46" s="143" t="str">
        <f t="shared" si="2"/>
        <v>en 2 exemplaires</v>
      </c>
    </row>
    <row r="47" spans="1:25" ht="39" thickTop="1" x14ac:dyDescent="0.2">
      <c r="A47" s="213">
        <v>2</v>
      </c>
      <c r="B47" s="164" t="s">
        <v>36</v>
      </c>
      <c r="C47" s="165" t="s">
        <v>41</v>
      </c>
      <c r="D47" s="166">
        <v>99999.99</v>
      </c>
      <c r="E47" s="172">
        <v>500000</v>
      </c>
      <c r="F47" s="147" t="b">
        <f t="shared" ref="F47:F89" si="3">AND($D$6&gt;$D47,$D$6&lt;=$E47)</f>
        <v>0</v>
      </c>
      <c r="G47" s="148" t="str">
        <f t="shared" si="1"/>
        <v>2/Construction/F/FAUX</v>
      </c>
      <c r="H47" s="173" t="s">
        <v>197</v>
      </c>
      <c r="I47" s="170" t="s">
        <v>70</v>
      </c>
      <c r="J47" s="173"/>
      <c r="K47" s="231" t="s">
        <v>143</v>
      </c>
      <c r="L47" s="171" t="s">
        <v>193</v>
      </c>
      <c r="M47" s="171" t="s">
        <v>132</v>
      </c>
      <c r="N47" s="171" t="s">
        <v>138</v>
      </c>
      <c r="O47" s="171" t="s">
        <v>92</v>
      </c>
      <c r="P47" s="171" t="s">
        <v>95</v>
      </c>
      <c r="Q47" s="171" t="s">
        <v>191</v>
      </c>
      <c r="R47" s="171" t="s">
        <v>132</v>
      </c>
      <c r="S47" s="164" t="s">
        <v>54</v>
      </c>
      <c r="T47" s="146" t="s">
        <v>135</v>
      </c>
      <c r="V47" s="66"/>
      <c r="W47" s="143" t="str">
        <f t="shared" si="2"/>
        <v/>
      </c>
    </row>
    <row r="48" spans="1:25" ht="39" thickBot="1" x14ac:dyDescent="0.25">
      <c r="A48" s="213">
        <v>2</v>
      </c>
      <c r="B48" s="164" t="s">
        <v>36</v>
      </c>
      <c r="C48" s="165" t="s">
        <v>41</v>
      </c>
      <c r="D48" s="167">
        <v>500001</v>
      </c>
      <c r="E48" s="167">
        <v>2000000</v>
      </c>
      <c r="F48" s="147" t="b">
        <f t="shared" si="3"/>
        <v>0</v>
      </c>
      <c r="G48" s="148" t="str">
        <f t="shared" si="1"/>
        <v>2/Construction/F/FAUX</v>
      </c>
      <c r="H48" s="173" t="s">
        <v>197</v>
      </c>
      <c r="I48" s="170" t="s">
        <v>70</v>
      </c>
      <c r="J48" s="173" t="s">
        <v>143</v>
      </c>
      <c r="K48" s="231" t="s">
        <v>73</v>
      </c>
      <c r="L48" s="171" t="s">
        <v>193</v>
      </c>
      <c r="M48" s="171" t="s">
        <v>178</v>
      </c>
      <c r="N48" s="171" t="s">
        <v>113</v>
      </c>
      <c r="O48" s="171" t="s">
        <v>114</v>
      </c>
      <c r="P48" s="171" t="s">
        <v>96</v>
      </c>
      <c r="Q48" s="171" t="s">
        <v>115</v>
      </c>
      <c r="R48" s="171"/>
      <c r="S48" s="164" t="s">
        <v>54</v>
      </c>
      <c r="T48" s="146" t="s">
        <v>135</v>
      </c>
      <c r="V48" s="66" t="s">
        <v>168</v>
      </c>
      <c r="W48" s="143" t="str">
        <f t="shared" si="2"/>
        <v>en 2 exemplaires</v>
      </c>
    </row>
    <row r="49" spans="1:23" ht="41.25" customHeight="1" thickBot="1" x14ac:dyDescent="0.25">
      <c r="A49" s="214">
        <v>2</v>
      </c>
      <c r="B49" s="199" t="s">
        <v>36</v>
      </c>
      <c r="C49" s="200" t="s">
        <v>41</v>
      </c>
      <c r="D49" s="201">
        <v>2000001</v>
      </c>
      <c r="E49" s="178">
        <v>100000000000</v>
      </c>
      <c r="F49" s="179" t="b">
        <f t="shared" si="3"/>
        <v>0</v>
      </c>
      <c r="G49" s="180" t="str">
        <f t="shared" si="1"/>
        <v>2/Construction/F/FAUX</v>
      </c>
      <c r="H49" s="206" t="s">
        <v>197</v>
      </c>
      <c r="I49" s="199" t="s">
        <v>70</v>
      </c>
      <c r="J49" s="206" t="s">
        <v>143</v>
      </c>
      <c r="K49" s="232" t="s">
        <v>73</v>
      </c>
      <c r="L49" s="204" t="s">
        <v>193</v>
      </c>
      <c r="M49" s="204" t="s">
        <v>178</v>
      </c>
      <c r="N49" s="204" t="s">
        <v>113</v>
      </c>
      <c r="O49" s="204" t="s">
        <v>116</v>
      </c>
      <c r="P49" s="204" t="s">
        <v>110</v>
      </c>
      <c r="Q49" s="204" t="s">
        <v>115</v>
      </c>
      <c r="R49" s="204"/>
      <c r="S49" s="199" t="s">
        <v>103</v>
      </c>
      <c r="T49" s="146"/>
      <c r="V49" s="66" t="s">
        <v>168</v>
      </c>
      <c r="W49" s="143" t="str">
        <f t="shared" si="2"/>
        <v>en 2 exemplaires</v>
      </c>
    </row>
    <row r="50" spans="1:23" ht="39.75" thickTop="1" thickBot="1" x14ac:dyDescent="0.25">
      <c r="A50" s="213">
        <v>2</v>
      </c>
      <c r="B50" s="164" t="s">
        <v>36</v>
      </c>
      <c r="C50" s="165" t="s">
        <v>43</v>
      </c>
      <c r="D50" s="166">
        <v>99999.99</v>
      </c>
      <c r="E50" s="172">
        <v>500000</v>
      </c>
      <c r="F50" s="147" t="b">
        <f t="shared" si="3"/>
        <v>0</v>
      </c>
      <c r="G50" s="180" t="str">
        <f t="shared" si="1"/>
        <v>2/Construction/I/FAUX</v>
      </c>
      <c r="H50" s="173" t="s">
        <v>197</v>
      </c>
      <c r="I50" s="170" t="s">
        <v>70</v>
      </c>
      <c r="J50" s="173" t="s">
        <v>132</v>
      </c>
      <c r="K50" s="231" t="s">
        <v>143</v>
      </c>
      <c r="L50" s="171" t="s">
        <v>193</v>
      </c>
      <c r="M50" s="171" t="s">
        <v>132</v>
      </c>
      <c r="N50" s="171" t="s">
        <v>90</v>
      </c>
      <c r="O50" s="171" t="s">
        <v>92</v>
      </c>
      <c r="P50" s="164" t="s">
        <v>95</v>
      </c>
      <c r="Q50" s="171" t="s">
        <v>191</v>
      </c>
      <c r="R50" s="171" t="s">
        <v>132</v>
      </c>
      <c r="S50" s="164" t="s">
        <v>54</v>
      </c>
      <c r="T50" s="146" t="s">
        <v>135</v>
      </c>
      <c r="V50" s="66"/>
      <c r="W50" s="143" t="str">
        <f t="shared" si="2"/>
        <v/>
      </c>
    </row>
    <row r="51" spans="1:23" ht="39.75" thickTop="1" thickBot="1" x14ac:dyDescent="0.25">
      <c r="A51" s="213">
        <v>2</v>
      </c>
      <c r="B51" s="164" t="s">
        <v>36</v>
      </c>
      <c r="C51" s="165" t="s">
        <v>43</v>
      </c>
      <c r="D51" s="167">
        <v>500001</v>
      </c>
      <c r="E51" s="167">
        <v>2000000</v>
      </c>
      <c r="F51" s="147" t="b">
        <f t="shared" si="3"/>
        <v>0</v>
      </c>
      <c r="G51" s="180" t="str">
        <f t="shared" si="1"/>
        <v>2/Construction/I/FAUX</v>
      </c>
      <c r="H51" s="173" t="s">
        <v>197</v>
      </c>
      <c r="I51" s="170" t="s">
        <v>70</v>
      </c>
      <c r="J51" s="173" t="s">
        <v>143</v>
      </c>
      <c r="K51" s="231" t="s">
        <v>73</v>
      </c>
      <c r="L51" s="171" t="s">
        <v>193</v>
      </c>
      <c r="M51" s="171" t="s">
        <v>178</v>
      </c>
      <c r="N51" s="171" t="s">
        <v>113</v>
      </c>
      <c r="O51" s="171" t="s">
        <v>114</v>
      </c>
      <c r="P51" s="171" t="s">
        <v>96</v>
      </c>
      <c r="Q51" s="171" t="s">
        <v>115</v>
      </c>
      <c r="R51" s="171"/>
      <c r="S51" s="164" t="s">
        <v>54</v>
      </c>
      <c r="T51" s="146" t="s">
        <v>135</v>
      </c>
      <c r="V51" s="66" t="s">
        <v>168</v>
      </c>
      <c r="W51" s="143" t="str">
        <f t="shared" si="2"/>
        <v>en 2 exemplaires</v>
      </c>
    </row>
    <row r="52" spans="1:23" ht="38.25" customHeight="1" thickTop="1" thickBot="1" x14ac:dyDescent="0.25">
      <c r="A52" s="214">
        <v>2</v>
      </c>
      <c r="B52" s="199" t="s">
        <v>36</v>
      </c>
      <c r="C52" s="205" t="s">
        <v>43</v>
      </c>
      <c r="D52" s="201">
        <v>2000001</v>
      </c>
      <c r="E52" s="178">
        <v>100000000000</v>
      </c>
      <c r="F52" s="179" t="b">
        <f t="shared" si="3"/>
        <v>0</v>
      </c>
      <c r="G52" s="180" t="str">
        <f t="shared" si="1"/>
        <v>2/Construction/I/FAUX</v>
      </c>
      <c r="H52" s="204" t="s">
        <v>197</v>
      </c>
      <c r="I52" s="203" t="s">
        <v>70</v>
      </c>
      <c r="J52" s="206" t="s">
        <v>143</v>
      </c>
      <c r="K52" s="232" t="s">
        <v>73</v>
      </c>
      <c r="L52" s="204" t="s">
        <v>193</v>
      </c>
      <c r="M52" s="204" t="s">
        <v>178</v>
      </c>
      <c r="N52" s="204" t="s">
        <v>113</v>
      </c>
      <c r="O52" s="204" t="s">
        <v>116</v>
      </c>
      <c r="P52" s="204" t="s">
        <v>110</v>
      </c>
      <c r="Q52" s="204" t="s">
        <v>115</v>
      </c>
      <c r="R52" s="204"/>
      <c r="S52" s="208" t="s">
        <v>105</v>
      </c>
      <c r="T52" s="146"/>
      <c r="V52" s="66" t="s">
        <v>168</v>
      </c>
      <c r="W52" s="143" t="str">
        <f t="shared" si="2"/>
        <v>en 2 exemplaires</v>
      </c>
    </row>
    <row r="53" spans="1:23" ht="39.75" thickTop="1" thickBot="1" x14ac:dyDescent="0.25">
      <c r="A53" s="213">
        <v>2</v>
      </c>
      <c r="B53" s="121" t="s">
        <v>37</v>
      </c>
      <c r="C53" s="149" t="s">
        <v>41</v>
      </c>
      <c r="D53" s="150">
        <v>99999.99</v>
      </c>
      <c r="E53" s="154">
        <v>250000</v>
      </c>
      <c r="F53" s="147" t="b">
        <f t="shared" si="3"/>
        <v>0</v>
      </c>
      <c r="G53" s="180" t="str">
        <f t="shared" si="1"/>
        <v>2/Services/F/FAUX</v>
      </c>
      <c r="H53" s="181" t="s">
        <v>197</v>
      </c>
      <c r="I53" s="121" t="s">
        <v>70</v>
      </c>
      <c r="J53" s="136" t="s">
        <v>132</v>
      </c>
      <c r="K53" s="176" t="s">
        <v>143</v>
      </c>
      <c r="L53" s="136" t="s">
        <v>193</v>
      </c>
      <c r="M53" s="136" t="s">
        <v>132</v>
      </c>
      <c r="N53" s="152" t="s">
        <v>90</v>
      </c>
      <c r="O53" s="152" t="s">
        <v>92</v>
      </c>
      <c r="P53" s="121" t="s">
        <v>95</v>
      </c>
      <c r="Q53" s="152" t="s">
        <v>191</v>
      </c>
      <c r="R53" s="121" t="s">
        <v>132</v>
      </c>
      <c r="S53" s="121" t="s">
        <v>54</v>
      </c>
      <c r="V53" s="66"/>
      <c r="W53" s="143" t="str">
        <f t="shared" si="2"/>
        <v/>
      </c>
    </row>
    <row r="54" spans="1:23" ht="39.75" thickTop="1" thickBot="1" x14ac:dyDescent="0.25">
      <c r="A54" s="213">
        <v>2</v>
      </c>
      <c r="B54" s="152" t="s">
        <v>37</v>
      </c>
      <c r="C54" s="149" t="s">
        <v>41</v>
      </c>
      <c r="D54" s="155">
        <v>250001</v>
      </c>
      <c r="E54" s="155">
        <v>500000</v>
      </c>
      <c r="F54" s="147" t="b">
        <f t="shared" si="3"/>
        <v>0</v>
      </c>
      <c r="G54" s="180" t="str">
        <f t="shared" si="1"/>
        <v>2/Services/F/FAUX</v>
      </c>
      <c r="H54" s="121" t="s">
        <v>197</v>
      </c>
      <c r="I54" s="121" t="s">
        <v>70</v>
      </c>
      <c r="J54" s="176" t="s">
        <v>143</v>
      </c>
      <c r="K54" s="233" t="s">
        <v>73</v>
      </c>
      <c r="L54" s="136" t="s">
        <v>193</v>
      </c>
      <c r="M54" s="136" t="s">
        <v>178</v>
      </c>
      <c r="N54" s="121" t="s">
        <v>113</v>
      </c>
      <c r="O54" s="121" t="s">
        <v>114</v>
      </c>
      <c r="P54" s="152" t="s">
        <v>96</v>
      </c>
      <c r="Q54" s="121" t="s">
        <v>115</v>
      </c>
      <c r="R54" s="121"/>
      <c r="S54" s="121" t="s">
        <v>54</v>
      </c>
      <c r="V54" s="66" t="s">
        <v>168</v>
      </c>
      <c r="W54" s="143" t="str">
        <f t="shared" si="2"/>
        <v>en 2 exemplaires</v>
      </c>
    </row>
    <row r="55" spans="1:23" ht="36.75" customHeight="1" thickTop="1" thickBot="1" x14ac:dyDescent="0.25">
      <c r="A55" s="214">
        <v>2</v>
      </c>
      <c r="B55" s="182" t="s">
        <v>37</v>
      </c>
      <c r="C55" s="183" t="s">
        <v>41</v>
      </c>
      <c r="D55" s="184">
        <v>50001</v>
      </c>
      <c r="E55" s="178">
        <v>100000000000</v>
      </c>
      <c r="F55" s="179" t="b">
        <f t="shared" si="3"/>
        <v>0</v>
      </c>
      <c r="G55" s="180" t="str">
        <f t="shared" si="1"/>
        <v>2/Services/F/FAUX</v>
      </c>
      <c r="H55" s="189" t="s">
        <v>197</v>
      </c>
      <c r="I55" s="189" t="s">
        <v>70</v>
      </c>
      <c r="J55" s="244" t="s">
        <v>143</v>
      </c>
      <c r="K55" s="234" t="s">
        <v>73</v>
      </c>
      <c r="L55" s="186" t="s">
        <v>193</v>
      </c>
      <c r="M55" s="188" t="s">
        <v>178</v>
      </c>
      <c r="N55" s="182" t="s">
        <v>113</v>
      </c>
      <c r="O55" s="182" t="s">
        <v>116</v>
      </c>
      <c r="P55" s="189" t="s">
        <v>110</v>
      </c>
      <c r="Q55" s="189" t="s">
        <v>115</v>
      </c>
      <c r="R55" s="189"/>
      <c r="S55" s="189" t="s">
        <v>105</v>
      </c>
      <c r="V55" s="66" t="s">
        <v>168</v>
      </c>
      <c r="W55" s="143" t="str">
        <f t="shared" si="2"/>
        <v>en 2 exemplaires</v>
      </c>
    </row>
    <row r="56" spans="1:23" ht="39.75" thickTop="1" thickBot="1" x14ac:dyDescent="0.25">
      <c r="A56" s="213">
        <v>2</v>
      </c>
      <c r="B56" s="121" t="s">
        <v>37</v>
      </c>
      <c r="C56" s="149" t="s">
        <v>43</v>
      </c>
      <c r="D56" s="150">
        <v>99999.99</v>
      </c>
      <c r="E56" s="154">
        <v>250000</v>
      </c>
      <c r="F56" s="147" t="b">
        <f t="shared" si="3"/>
        <v>0</v>
      </c>
      <c r="G56" s="180" t="str">
        <f t="shared" si="1"/>
        <v>2/Services/I/FAUX</v>
      </c>
      <c r="H56" s="181" t="s">
        <v>197</v>
      </c>
      <c r="I56" s="181" t="s">
        <v>70</v>
      </c>
      <c r="J56" s="136" t="s">
        <v>132</v>
      </c>
      <c r="K56" s="176" t="s">
        <v>143</v>
      </c>
      <c r="L56" s="136" t="s">
        <v>193</v>
      </c>
      <c r="M56" s="136" t="s">
        <v>132</v>
      </c>
      <c r="N56" s="152" t="s">
        <v>90</v>
      </c>
      <c r="O56" s="152" t="s">
        <v>92</v>
      </c>
      <c r="P56" s="121" t="s">
        <v>95</v>
      </c>
      <c r="Q56" s="152" t="s">
        <v>191</v>
      </c>
      <c r="R56" s="121" t="s">
        <v>132</v>
      </c>
      <c r="S56" s="121" t="s">
        <v>54</v>
      </c>
      <c r="V56" s="66"/>
      <c r="W56" s="143" t="str">
        <f t="shared" si="2"/>
        <v/>
      </c>
    </row>
    <row r="57" spans="1:23" ht="39.75" thickTop="1" thickBot="1" x14ac:dyDescent="0.25">
      <c r="A57" s="213">
        <v>2</v>
      </c>
      <c r="B57" s="121" t="s">
        <v>37</v>
      </c>
      <c r="C57" s="149" t="s">
        <v>43</v>
      </c>
      <c r="D57" s="155">
        <v>250001</v>
      </c>
      <c r="E57" s="155">
        <v>500000</v>
      </c>
      <c r="F57" s="147" t="b">
        <f t="shared" si="3"/>
        <v>0</v>
      </c>
      <c r="G57" s="180" t="str">
        <f t="shared" si="1"/>
        <v>2/Services/I/FAUX</v>
      </c>
      <c r="H57" s="121" t="s">
        <v>197</v>
      </c>
      <c r="I57" s="121" t="s">
        <v>70</v>
      </c>
      <c r="J57" s="176" t="s">
        <v>143</v>
      </c>
      <c r="K57" s="233" t="s">
        <v>73</v>
      </c>
      <c r="L57" s="136" t="s">
        <v>193</v>
      </c>
      <c r="M57" s="136" t="s">
        <v>178</v>
      </c>
      <c r="N57" s="121" t="s">
        <v>113</v>
      </c>
      <c r="O57" s="121" t="s">
        <v>114</v>
      </c>
      <c r="P57" s="152" t="s">
        <v>96</v>
      </c>
      <c r="Q57" s="121" t="s">
        <v>115</v>
      </c>
      <c r="R57" s="121"/>
      <c r="S57" s="121" t="s">
        <v>54</v>
      </c>
      <c r="V57" s="66" t="s">
        <v>168</v>
      </c>
      <c r="W57" s="143" t="str">
        <f t="shared" si="2"/>
        <v>en 2 exemplaires</v>
      </c>
    </row>
    <row r="58" spans="1:23" ht="52.5" thickTop="1" thickBot="1" x14ac:dyDescent="0.25">
      <c r="A58" s="214">
        <v>2</v>
      </c>
      <c r="B58" s="182" t="s">
        <v>37</v>
      </c>
      <c r="C58" s="190" t="s">
        <v>43</v>
      </c>
      <c r="D58" s="184">
        <v>500001</v>
      </c>
      <c r="E58" s="178">
        <v>100000000000</v>
      </c>
      <c r="F58" s="179" t="b">
        <f t="shared" si="3"/>
        <v>0</v>
      </c>
      <c r="G58" s="180" t="str">
        <f t="shared" si="1"/>
        <v>2/Services/I/FAUX</v>
      </c>
      <c r="H58" s="189" t="s">
        <v>197</v>
      </c>
      <c r="I58" s="189" t="s">
        <v>70</v>
      </c>
      <c r="J58" s="223" t="s">
        <v>143</v>
      </c>
      <c r="K58" s="234" t="s">
        <v>73</v>
      </c>
      <c r="L58" s="186" t="s">
        <v>193</v>
      </c>
      <c r="M58" s="188" t="s">
        <v>178</v>
      </c>
      <c r="N58" s="182" t="s">
        <v>113</v>
      </c>
      <c r="O58" s="182" t="s">
        <v>116</v>
      </c>
      <c r="P58" s="189" t="s">
        <v>110</v>
      </c>
      <c r="Q58" s="189" t="s">
        <v>115</v>
      </c>
      <c r="R58" s="189"/>
      <c r="S58" s="189" t="s">
        <v>105</v>
      </c>
      <c r="V58" s="66" t="s">
        <v>168</v>
      </c>
      <c r="W58" s="143" t="str">
        <f t="shared" si="2"/>
        <v>en 2 exemplaires</v>
      </c>
    </row>
    <row r="59" spans="1:23" ht="39.75" thickTop="1" thickBot="1" x14ac:dyDescent="0.25">
      <c r="A59" s="213">
        <v>2</v>
      </c>
      <c r="B59" s="122" t="s">
        <v>38</v>
      </c>
      <c r="C59" s="157" t="s">
        <v>41</v>
      </c>
      <c r="D59" s="158">
        <v>99999.99</v>
      </c>
      <c r="E59" s="162">
        <v>250000</v>
      </c>
      <c r="F59" s="147" t="b">
        <f t="shared" si="3"/>
        <v>0</v>
      </c>
      <c r="G59" s="180" t="str">
        <f t="shared" si="1"/>
        <v>2/Fournitures/F/FAUX</v>
      </c>
      <c r="H59" s="159" t="s">
        <v>197</v>
      </c>
      <c r="I59" s="159" t="s">
        <v>70</v>
      </c>
      <c r="J59" s="173" t="s">
        <v>132</v>
      </c>
      <c r="K59" s="225" t="s">
        <v>143</v>
      </c>
      <c r="L59" s="160" t="s">
        <v>193</v>
      </c>
      <c r="M59" s="160" t="s">
        <v>132</v>
      </c>
      <c r="N59" s="160" t="s">
        <v>90</v>
      </c>
      <c r="O59" s="160" t="s">
        <v>92</v>
      </c>
      <c r="P59" s="160" t="s">
        <v>95</v>
      </c>
      <c r="Q59" s="160" t="s">
        <v>191</v>
      </c>
      <c r="R59" s="122" t="s">
        <v>132</v>
      </c>
      <c r="S59" s="122" t="s">
        <v>54</v>
      </c>
      <c r="V59" s="66"/>
      <c r="W59" s="143" t="str">
        <f t="shared" si="2"/>
        <v/>
      </c>
    </row>
    <row r="60" spans="1:23" ht="39.75" thickTop="1" thickBot="1" x14ac:dyDescent="0.25">
      <c r="A60" s="213">
        <v>2</v>
      </c>
      <c r="B60" s="160" t="s">
        <v>38</v>
      </c>
      <c r="C60" s="157" t="s">
        <v>41</v>
      </c>
      <c r="D60" s="161">
        <v>250001</v>
      </c>
      <c r="E60" s="162">
        <v>500000</v>
      </c>
      <c r="F60" s="147" t="b">
        <f t="shared" si="3"/>
        <v>0</v>
      </c>
      <c r="G60" s="180" t="str">
        <f t="shared" si="1"/>
        <v>2/Fournitures/F/FAUX</v>
      </c>
      <c r="H60" s="159" t="s">
        <v>197</v>
      </c>
      <c r="I60" s="159" t="s">
        <v>70</v>
      </c>
      <c r="J60" s="225" t="s">
        <v>143</v>
      </c>
      <c r="K60" s="237" t="s">
        <v>73</v>
      </c>
      <c r="L60" s="137" t="s">
        <v>193</v>
      </c>
      <c r="M60" s="160" t="s">
        <v>178</v>
      </c>
      <c r="N60" s="122" t="s">
        <v>113</v>
      </c>
      <c r="O60" s="122" t="s">
        <v>114</v>
      </c>
      <c r="P60" s="160" t="s">
        <v>96</v>
      </c>
      <c r="Q60" s="122" t="s">
        <v>115</v>
      </c>
      <c r="R60" s="122"/>
      <c r="S60" s="122" t="s">
        <v>54</v>
      </c>
      <c r="V60" s="66" t="s">
        <v>168</v>
      </c>
      <c r="W60" s="143" t="str">
        <f t="shared" si="2"/>
        <v>en 2 exemplaires</v>
      </c>
    </row>
    <row r="61" spans="1:23" ht="52.5" thickTop="1" thickBot="1" x14ac:dyDescent="0.25">
      <c r="A61" s="214">
        <v>2</v>
      </c>
      <c r="B61" s="191" t="s">
        <v>38</v>
      </c>
      <c r="C61" s="192" t="s">
        <v>41</v>
      </c>
      <c r="D61" s="193">
        <v>500001</v>
      </c>
      <c r="E61" s="178">
        <v>100000000000</v>
      </c>
      <c r="F61" s="179" t="b">
        <f t="shared" si="3"/>
        <v>0</v>
      </c>
      <c r="G61" s="180" t="str">
        <f t="shared" si="1"/>
        <v>2/Fournitures/F/FAUX</v>
      </c>
      <c r="H61" s="194" t="s">
        <v>197</v>
      </c>
      <c r="I61" s="195" t="s">
        <v>70</v>
      </c>
      <c r="J61" s="226" t="s">
        <v>143</v>
      </c>
      <c r="K61" s="238" t="s">
        <v>73</v>
      </c>
      <c r="L61" s="195" t="s">
        <v>193</v>
      </c>
      <c r="M61" s="195" t="s">
        <v>178</v>
      </c>
      <c r="N61" s="195" t="s">
        <v>113</v>
      </c>
      <c r="O61" s="191" t="s">
        <v>116</v>
      </c>
      <c r="P61" s="195" t="s">
        <v>110</v>
      </c>
      <c r="Q61" s="195" t="s">
        <v>115</v>
      </c>
      <c r="R61" s="195"/>
      <c r="S61" s="196" t="s">
        <v>105</v>
      </c>
      <c r="V61" s="66" t="s">
        <v>168</v>
      </c>
      <c r="W61" s="143" t="str">
        <f t="shared" si="2"/>
        <v>en 2 exemplaires</v>
      </c>
    </row>
    <row r="62" spans="1:23" ht="39.75" thickTop="1" thickBot="1" x14ac:dyDescent="0.25">
      <c r="A62" s="213">
        <v>2</v>
      </c>
      <c r="B62" s="122" t="s">
        <v>38</v>
      </c>
      <c r="C62" s="157" t="s">
        <v>43</v>
      </c>
      <c r="D62" s="158">
        <v>99999.99</v>
      </c>
      <c r="E62" s="162">
        <v>250000</v>
      </c>
      <c r="F62" s="147" t="b">
        <f t="shared" si="3"/>
        <v>0</v>
      </c>
      <c r="G62" s="180" t="str">
        <f t="shared" si="1"/>
        <v>2/Fournitures/I/FAUX</v>
      </c>
      <c r="H62" s="163" t="s">
        <v>197</v>
      </c>
      <c r="I62" s="159" t="s">
        <v>70</v>
      </c>
      <c r="J62" s="173" t="s">
        <v>132</v>
      </c>
      <c r="K62" s="225" t="s">
        <v>143</v>
      </c>
      <c r="L62" s="137" t="s">
        <v>193</v>
      </c>
      <c r="M62" s="137" t="s">
        <v>132</v>
      </c>
      <c r="N62" s="160" t="s">
        <v>90</v>
      </c>
      <c r="O62" s="160" t="s">
        <v>92</v>
      </c>
      <c r="P62" s="122" t="s">
        <v>95</v>
      </c>
      <c r="Q62" s="160" t="s">
        <v>191</v>
      </c>
      <c r="R62" s="122" t="s">
        <v>132</v>
      </c>
      <c r="S62" s="122" t="s">
        <v>54</v>
      </c>
      <c r="V62" s="66"/>
      <c r="W62" s="143" t="str">
        <f t="shared" si="2"/>
        <v/>
      </c>
    </row>
    <row r="63" spans="1:23" ht="39.75" thickTop="1" thickBot="1" x14ac:dyDescent="0.25">
      <c r="A63" s="213">
        <v>2</v>
      </c>
      <c r="B63" s="122" t="s">
        <v>38</v>
      </c>
      <c r="C63" s="157" t="s">
        <v>43</v>
      </c>
      <c r="D63" s="161">
        <v>250001</v>
      </c>
      <c r="E63" s="162">
        <v>500000</v>
      </c>
      <c r="F63" s="147" t="b">
        <f t="shared" si="3"/>
        <v>0</v>
      </c>
      <c r="G63" s="180" t="str">
        <f t="shared" si="1"/>
        <v>2/Fournitures/I/FAUX</v>
      </c>
      <c r="H63" s="163" t="s">
        <v>197</v>
      </c>
      <c r="I63" s="159" t="s">
        <v>70</v>
      </c>
      <c r="J63" s="225" t="s">
        <v>143</v>
      </c>
      <c r="K63" s="237" t="s">
        <v>73</v>
      </c>
      <c r="L63" s="137" t="s">
        <v>193</v>
      </c>
      <c r="M63" s="137" t="s">
        <v>178</v>
      </c>
      <c r="N63" s="122" t="s">
        <v>113</v>
      </c>
      <c r="O63" s="122" t="s">
        <v>114</v>
      </c>
      <c r="P63" s="160" t="s">
        <v>96</v>
      </c>
      <c r="Q63" s="122" t="s">
        <v>115</v>
      </c>
      <c r="R63" s="122"/>
      <c r="S63" s="122" t="s">
        <v>54</v>
      </c>
      <c r="V63" s="66" t="s">
        <v>168</v>
      </c>
      <c r="W63" s="143" t="str">
        <f t="shared" si="2"/>
        <v>en 2 exemplaires</v>
      </c>
    </row>
    <row r="64" spans="1:23" ht="38.25" customHeight="1" thickTop="1" thickBot="1" x14ac:dyDescent="0.25">
      <c r="A64" s="214">
        <v>2</v>
      </c>
      <c r="B64" s="191" t="s">
        <v>38</v>
      </c>
      <c r="C64" s="197" t="s">
        <v>43</v>
      </c>
      <c r="D64" s="193">
        <v>500001</v>
      </c>
      <c r="E64" s="178">
        <v>100000000000</v>
      </c>
      <c r="F64" s="179" t="b">
        <f t="shared" si="3"/>
        <v>0</v>
      </c>
      <c r="G64" s="180" t="str">
        <f t="shared" si="1"/>
        <v>2/Fournitures/I/FAUX</v>
      </c>
      <c r="H64" s="198" t="s">
        <v>198</v>
      </c>
      <c r="I64" s="195" t="s">
        <v>70</v>
      </c>
      <c r="J64" s="226" t="s">
        <v>143</v>
      </c>
      <c r="K64" s="238" t="s">
        <v>73</v>
      </c>
      <c r="L64" s="195" t="s">
        <v>193</v>
      </c>
      <c r="M64" s="195" t="s">
        <v>178</v>
      </c>
      <c r="N64" s="195" t="s">
        <v>113</v>
      </c>
      <c r="O64" s="191" t="s">
        <v>116</v>
      </c>
      <c r="P64" s="195" t="s">
        <v>110</v>
      </c>
      <c r="Q64" s="195" t="s">
        <v>115</v>
      </c>
      <c r="R64" s="195"/>
      <c r="S64" s="196" t="s">
        <v>105</v>
      </c>
      <c r="V64" s="66" t="s">
        <v>168</v>
      </c>
      <c r="W64" s="143" t="str">
        <f t="shared" si="2"/>
        <v>en 2 exemplaires</v>
      </c>
    </row>
    <row r="65" spans="1:23" ht="26.25" thickTop="1" x14ac:dyDescent="0.2">
      <c r="A65" s="211">
        <v>3</v>
      </c>
      <c r="B65" s="164" t="s">
        <v>36</v>
      </c>
      <c r="C65" s="165" t="s">
        <v>41</v>
      </c>
      <c r="D65" s="166">
        <v>19999.990000000002</v>
      </c>
      <c r="E65" s="167">
        <v>100000</v>
      </c>
      <c r="F65" s="147" t="b">
        <f t="shared" si="3"/>
        <v>0</v>
      </c>
      <c r="G65" s="148" t="str">
        <f>A65&amp;"/"&amp;B65&amp;"/"&amp;C65&amp;"/"&amp;F65</f>
        <v>3/Construction/F/FAUX</v>
      </c>
      <c r="H65" s="170" t="s">
        <v>42</v>
      </c>
      <c r="I65" s="170" t="s">
        <v>70</v>
      </c>
      <c r="J65" s="171" t="s">
        <v>194</v>
      </c>
      <c r="K65" s="231" t="s">
        <v>185</v>
      </c>
      <c r="L65" s="171" t="s">
        <v>186</v>
      </c>
      <c r="M65" s="164" t="s">
        <v>132</v>
      </c>
      <c r="N65" s="171" t="s">
        <v>154</v>
      </c>
      <c r="O65" s="171" t="s">
        <v>150</v>
      </c>
      <c r="P65" s="171" t="s">
        <v>151</v>
      </c>
      <c r="Q65" s="171" t="s">
        <v>152</v>
      </c>
      <c r="R65" s="171" t="s">
        <v>132</v>
      </c>
      <c r="S65" s="164" t="s">
        <v>54</v>
      </c>
      <c r="T65" s="146" t="s">
        <v>135</v>
      </c>
      <c r="V65" s="66"/>
      <c r="W65" s="143" t="str">
        <f t="shared" si="2"/>
        <v/>
      </c>
    </row>
    <row r="66" spans="1:23" ht="25.5" x14ac:dyDescent="0.2">
      <c r="A66" s="211">
        <v>3</v>
      </c>
      <c r="B66" s="164" t="s">
        <v>36</v>
      </c>
      <c r="C66" s="165" t="s">
        <v>41</v>
      </c>
      <c r="D66" s="166">
        <v>100001</v>
      </c>
      <c r="E66" s="172">
        <v>500000</v>
      </c>
      <c r="F66" s="147" t="b">
        <f t="shared" si="3"/>
        <v>0</v>
      </c>
      <c r="G66" s="148" t="str">
        <f t="shared" ref="G66:G84" si="4">A66&amp;"/"&amp;B66&amp;"/"&amp;C66&amp;"/"&amp;F66</f>
        <v>3/Construction/F/FAUX</v>
      </c>
      <c r="H66" s="170" t="s">
        <v>42</v>
      </c>
      <c r="I66" s="170" t="s">
        <v>70</v>
      </c>
      <c r="J66" s="171" t="s">
        <v>194</v>
      </c>
      <c r="K66" s="231" t="s">
        <v>143</v>
      </c>
      <c r="L66" s="171" t="s">
        <v>193</v>
      </c>
      <c r="M66" s="171" t="s">
        <v>132</v>
      </c>
      <c r="N66" s="171" t="s">
        <v>90</v>
      </c>
      <c r="O66" s="171" t="s">
        <v>92</v>
      </c>
      <c r="P66" s="171" t="s">
        <v>95</v>
      </c>
      <c r="Q66" s="171" t="s">
        <v>191</v>
      </c>
      <c r="R66" s="171" t="s">
        <v>132</v>
      </c>
      <c r="S66" s="164" t="s">
        <v>54</v>
      </c>
      <c r="T66" s="146" t="s">
        <v>135</v>
      </c>
      <c r="V66" s="66"/>
      <c r="W66" s="143" t="str">
        <f t="shared" si="2"/>
        <v/>
      </c>
    </row>
    <row r="67" spans="1:23" ht="26.25" thickBot="1" x14ac:dyDescent="0.25">
      <c r="A67" s="211">
        <v>3</v>
      </c>
      <c r="B67" s="164" t="s">
        <v>36</v>
      </c>
      <c r="C67" s="165" t="s">
        <v>41</v>
      </c>
      <c r="D67" s="167">
        <v>500001</v>
      </c>
      <c r="E67" s="167">
        <v>2000000</v>
      </c>
      <c r="F67" s="147" t="b">
        <f t="shared" si="3"/>
        <v>0</v>
      </c>
      <c r="G67" s="148" t="str">
        <f t="shared" si="4"/>
        <v>3/Construction/F/FAUX</v>
      </c>
      <c r="H67" s="170" t="s">
        <v>42</v>
      </c>
      <c r="I67" s="171" t="s">
        <v>70</v>
      </c>
      <c r="J67" s="220" t="s">
        <v>143</v>
      </c>
      <c r="K67" s="231" t="s">
        <v>73</v>
      </c>
      <c r="L67" s="171" t="s">
        <v>193</v>
      </c>
      <c r="M67" s="171" t="s">
        <v>178</v>
      </c>
      <c r="N67" s="171" t="s">
        <v>113</v>
      </c>
      <c r="O67" s="171" t="s">
        <v>114</v>
      </c>
      <c r="P67" s="171" t="s">
        <v>96</v>
      </c>
      <c r="Q67" s="171" t="s">
        <v>115</v>
      </c>
      <c r="R67" s="171"/>
      <c r="S67" s="164" t="s">
        <v>54</v>
      </c>
      <c r="T67" s="146" t="s">
        <v>135</v>
      </c>
      <c r="V67" s="66" t="s">
        <v>168</v>
      </c>
      <c r="W67" s="143" t="str">
        <f t="shared" si="2"/>
        <v>en 2 exemplaires</v>
      </c>
    </row>
    <row r="68" spans="1:23" ht="39" customHeight="1" thickBot="1" x14ac:dyDescent="0.25">
      <c r="A68" s="212">
        <v>3</v>
      </c>
      <c r="B68" s="199" t="s">
        <v>36</v>
      </c>
      <c r="C68" s="200" t="s">
        <v>41</v>
      </c>
      <c r="D68" s="201">
        <v>2000001</v>
      </c>
      <c r="E68" s="178">
        <v>100000000000</v>
      </c>
      <c r="F68" s="179" t="b">
        <f t="shared" si="3"/>
        <v>0</v>
      </c>
      <c r="G68" s="148" t="str">
        <f t="shared" si="4"/>
        <v>3/Construction/F/FAUX</v>
      </c>
      <c r="H68" s="203" t="s">
        <v>42</v>
      </c>
      <c r="I68" s="204" t="s">
        <v>70</v>
      </c>
      <c r="J68" s="227" t="s">
        <v>143</v>
      </c>
      <c r="K68" s="232" t="s">
        <v>73</v>
      </c>
      <c r="L68" s="204" t="s">
        <v>193</v>
      </c>
      <c r="M68" s="204" t="s">
        <v>178</v>
      </c>
      <c r="N68" s="204" t="s">
        <v>113</v>
      </c>
      <c r="O68" s="204" t="s">
        <v>116</v>
      </c>
      <c r="P68" s="204" t="s">
        <v>110</v>
      </c>
      <c r="Q68" s="204" t="s">
        <v>115</v>
      </c>
      <c r="R68" s="204"/>
      <c r="S68" s="199" t="s">
        <v>103</v>
      </c>
      <c r="T68" s="146"/>
      <c r="V68" s="66" t="s">
        <v>168</v>
      </c>
      <c r="W68" s="143" t="str">
        <f t="shared" si="2"/>
        <v>en 2 exemplaires</v>
      </c>
    </row>
    <row r="69" spans="1:23" ht="26.25" thickTop="1" x14ac:dyDescent="0.2">
      <c r="A69" s="211">
        <v>3</v>
      </c>
      <c r="B69" s="164" t="s">
        <v>36</v>
      </c>
      <c r="C69" s="165" t="s">
        <v>43</v>
      </c>
      <c r="D69" s="166">
        <v>20000</v>
      </c>
      <c r="E69" s="167">
        <v>100000</v>
      </c>
      <c r="F69" s="147" t="b">
        <f t="shared" si="3"/>
        <v>0</v>
      </c>
      <c r="G69" s="148" t="str">
        <f t="shared" si="4"/>
        <v>3/Construction/I/FAUX</v>
      </c>
      <c r="H69" s="170" t="s">
        <v>42</v>
      </c>
      <c r="I69" s="170" t="s">
        <v>70</v>
      </c>
      <c r="J69" s="171" t="s">
        <v>194</v>
      </c>
      <c r="K69" s="231" t="s">
        <v>185</v>
      </c>
      <c r="L69" s="171" t="s">
        <v>186</v>
      </c>
      <c r="M69" s="171" t="s">
        <v>192</v>
      </c>
      <c r="N69" s="171" t="s">
        <v>154</v>
      </c>
      <c r="O69" s="171" t="s">
        <v>150</v>
      </c>
      <c r="P69" s="171" t="s">
        <v>106</v>
      </c>
      <c r="Q69" s="171" t="s">
        <v>152</v>
      </c>
      <c r="R69" s="171" t="s">
        <v>132</v>
      </c>
      <c r="S69" s="164" t="s">
        <v>54</v>
      </c>
      <c r="T69" s="146" t="s">
        <v>135</v>
      </c>
      <c r="V69" s="66"/>
      <c r="W69" s="143" t="str">
        <f t="shared" si="2"/>
        <v/>
      </c>
    </row>
    <row r="70" spans="1:23" ht="25.5" x14ac:dyDescent="0.2">
      <c r="A70" s="211">
        <v>3</v>
      </c>
      <c r="B70" s="164" t="s">
        <v>36</v>
      </c>
      <c r="C70" s="165" t="s">
        <v>43</v>
      </c>
      <c r="D70" s="166">
        <v>100001</v>
      </c>
      <c r="E70" s="172">
        <v>500000</v>
      </c>
      <c r="F70" s="147" t="b">
        <f t="shared" si="3"/>
        <v>0</v>
      </c>
      <c r="G70" s="148" t="str">
        <f t="shared" si="4"/>
        <v>3/Construction/I/FAUX</v>
      </c>
      <c r="H70" s="170" t="s">
        <v>42</v>
      </c>
      <c r="I70" s="170" t="s">
        <v>70</v>
      </c>
      <c r="J70" s="171" t="s">
        <v>194</v>
      </c>
      <c r="K70" s="231" t="s">
        <v>143</v>
      </c>
      <c r="L70" s="171" t="s">
        <v>193</v>
      </c>
      <c r="M70" s="164" t="s">
        <v>132</v>
      </c>
      <c r="N70" s="171" t="s">
        <v>90</v>
      </c>
      <c r="O70" s="171" t="s">
        <v>92</v>
      </c>
      <c r="P70" s="164" t="s">
        <v>95</v>
      </c>
      <c r="Q70" s="171" t="s">
        <v>191</v>
      </c>
      <c r="R70" s="171" t="s">
        <v>132</v>
      </c>
      <c r="S70" s="164" t="s">
        <v>54</v>
      </c>
      <c r="T70" s="146" t="s">
        <v>135</v>
      </c>
      <c r="V70" s="66"/>
      <c r="W70" s="143" t="str">
        <f t="shared" ref="W70:W104" si="5">TRIM(V70)</f>
        <v/>
      </c>
    </row>
    <row r="71" spans="1:23" ht="26.25" thickBot="1" x14ac:dyDescent="0.25">
      <c r="A71" s="211">
        <v>3</v>
      </c>
      <c r="B71" s="164" t="s">
        <v>36</v>
      </c>
      <c r="C71" s="165" t="s">
        <v>43</v>
      </c>
      <c r="D71" s="167">
        <v>500001</v>
      </c>
      <c r="E71" s="167">
        <v>2000000</v>
      </c>
      <c r="F71" s="147" t="b">
        <f t="shared" si="3"/>
        <v>0</v>
      </c>
      <c r="G71" s="148" t="str">
        <f t="shared" si="4"/>
        <v>3/Construction/I/FAUX</v>
      </c>
      <c r="H71" s="173" t="s">
        <v>42</v>
      </c>
      <c r="I71" s="171" t="s">
        <v>70</v>
      </c>
      <c r="J71" s="220" t="s">
        <v>143</v>
      </c>
      <c r="K71" s="231" t="s">
        <v>73</v>
      </c>
      <c r="L71" s="171" t="s">
        <v>193</v>
      </c>
      <c r="M71" s="171" t="s">
        <v>178</v>
      </c>
      <c r="N71" s="171" t="s">
        <v>113</v>
      </c>
      <c r="O71" s="171" t="s">
        <v>114</v>
      </c>
      <c r="P71" s="171" t="s">
        <v>96</v>
      </c>
      <c r="Q71" s="171" t="s">
        <v>115</v>
      </c>
      <c r="R71" s="171"/>
      <c r="S71" s="164" t="s">
        <v>54</v>
      </c>
      <c r="T71" s="146" t="s">
        <v>135</v>
      </c>
      <c r="V71" s="66" t="s">
        <v>168</v>
      </c>
      <c r="W71" s="143" t="str">
        <f t="shared" si="5"/>
        <v>en 2 exemplaires</v>
      </c>
    </row>
    <row r="72" spans="1:23" ht="36" customHeight="1" thickBot="1" x14ac:dyDescent="0.25">
      <c r="A72" s="212">
        <v>3</v>
      </c>
      <c r="B72" s="199" t="s">
        <v>36</v>
      </c>
      <c r="C72" s="205" t="s">
        <v>43</v>
      </c>
      <c r="D72" s="201">
        <v>2000001</v>
      </c>
      <c r="E72" s="178">
        <v>100000000000</v>
      </c>
      <c r="F72" s="179" t="b">
        <f t="shared" si="3"/>
        <v>0</v>
      </c>
      <c r="G72" s="148" t="str">
        <f t="shared" si="4"/>
        <v>3/Construction/I/FAUX</v>
      </c>
      <c r="H72" s="206" t="s">
        <v>42</v>
      </c>
      <c r="I72" s="204" t="s">
        <v>70</v>
      </c>
      <c r="J72" s="227" t="s">
        <v>143</v>
      </c>
      <c r="K72" s="232" t="s">
        <v>73</v>
      </c>
      <c r="L72" s="204" t="s">
        <v>193</v>
      </c>
      <c r="M72" s="204" t="s">
        <v>178</v>
      </c>
      <c r="N72" s="204" t="s">
        <v>113</v>
      </c>
      <c r="O72" s="204" t="s">
        <v>116</v>
      </c>
      <c r="P72" s="204" t="s">
        <v>110</v>
      </c>
      <c r="Q72" s="204" t="s">
        <v>115</v>
      </c>
      <c r="R72" s="204"/>
      <c r="S72" s="208" t="s">
        <v>105</v>
      </c>
      <c r="T72" s="146"/>
      <c r="V72" s="66" t="s">
        <v>168</v>
      </c>
      <c r="W72" s="143" t="str">
        <f t="shared" si="5"/>
        <v>en 2 exemplaires</v>
      </c>
    </row>
    <row r="73" spans="1:23" ht="26.25" thickTop="1" x14ac:dyDescent="0.2">
      <c r="A73" s="211">
        <v>3</v>
      </c>
      <c r="B73" s="121" t="s">
        <v>37</v>
      </c>
      <c r="C73" s="149" t="s">
        <v>41</v>
      </c>
      <c r="D73" s="150">
        <v>99999.99</v>
      </c>
      <c r="E73" s="150">
        <v>250000</v>
      </c>
      <c r="F73" s="147" t="b">
        <f t="shared" si="3"/>
        <v>0</v>
      </c>
      <c r="G73" s="148" t="str">
        <f t="shared" si="4"/>
        <v>3/Services/F/FAUX</v>
      </c>
      <c r="H73" s="153" t="s">
        <v>42</v>
      </c>
      <c r="I73" s="152" t="s">
        <v>70</v>
      </c>
      <c r="J73" s="171" t="s">
        <v>194</v>
      </c>
      <c r="K73" s="235" t="s">
        <v>143</v>
      </c>
      <c r="L73" s="136" t="s">
        <v>179</v>
      </c>
      <c r="M73" s="164" t="s">
        <v>132</v>
      </c>
      <c r="N73" s="152" t="s">
        <v>90</v>
      </c>
      <c r="O73" s="152" t="s">
        <v>92</v>
      </c>
      <c r="P73" s="121" t="s">
        <v>95</v>
      </c>
      <c r="Q73" s="152" t="s">
        <v>191</v>
      </c>
      <c r="R73" s="121" t="s">
        <v>132</v>
      </c>
      <c r="S73" s="121" t="s">
        <v>54</v>
      </c>
      <c r="V73" s="66"/>
      <c r="W73" s="143" t="str">
        <f t="shared" si="5"/>
        <v/>
      </c>
    </row>
    <row r="74" spans="1:23" ht="26.25" thickBot="1" x14ac:dyDescent="0.25">
      <c r="A74" s="211">
        <v>3</v>
      </c>
      <c r="B74" s="152" t="s">
        <v>37</v>
      </c>
      <c r="C74" s="149" t="s">
        <v>41</v>
      </c>
      <c r="D74" s="155">
        <v>250001</v>
      </c>
      <c r="E74" s="155">
        <v>500000</v>
      </c>
      <c r="F74" s="147" t="b">
        <f t="shared" si="3"/>
        <v>0</v>
      </c>
      <c r="G74" s="148" t="str">
        <f t="shared" si="4"/>
        <v>3/Services/F/FAUX</v>
      </c>
      <c r="H74" s="153" t="s">
        <v>42</v>
      </c>
      <c r="I74" s="152" t="s">
        <v>70</v>
      </c>
      <c r="J74" s="228" t="s">
        <v>143</v>
      </c>
      <c r="K74" s="235" t="s">
        <v>73</v>
      </c>
      <c r="L74" s="136" t="s">
        <v>193</v>
      </c>
      <c r="M74" s="136" t="s">
        <v>178</v>
      </c>
      <c r="N74" s="121" t="s">
        <v>113</v>
      </c>
      <c r="O74" s="121" t="s">
        <v>114</v>
      </c>
      <c r="P74" s="152" t="s">
        <v>96</v>
      </c>
      <c r="Q74" s="121" t="s">
        <v>115</v>
      </c>
      <c r="R74" s="121"/>
      <c r="S74" s="121" t="s">
        <v>54</v>
      </c>
      <c r="V74" s="66" t="s">
        <v>168</v>
      </c>
      <c r="W74" s="143" t="str">
        <f t="shared" si="5"/>
        <v>en 2 exemplaires</v>
      </c>
    </row>
    <row r="75" spans="1:23" ht="33" customHeight="1" thickBot="1" x14ac:dyDescent="0.25">
      <c r="A75" s="212">
        <v>3</v>
      </c>
      <c r="B75" s="182" t="s">
        <v>37</v>
      </c>
      <c r="C75" s="183" t="s">
        <v>41</v>
      </c>
      <c r="D75" s="184">
        <v>500001</v>
      </c>
      <c r="E75" s="178">
        <v>100000000000</v>
      </c>
      <c r="F75" s="179" t="b">
        <f t="shared" si="3"/>
        <v>0</v>
      </c>
      <c r="G75" s="148" t="str">
        <f t="shared" si="4"/>
        <v>3/Services/F/FAUX</v>
      </c>
      <c r="H75" s="187" t="s">
        <v>42</v>
      </c>
      <c r="I75" s="182" t="s">
        <v>70</v>
      </c>
      <c r="J75" s="229" t="s">
        <v>143</v>
      </c>
      <c r="K75" s="239" t="s">
        <v>73</v>
      </c>
      <c r="L75" s="186" t="s">
        <v>193</v>
      </c>
      <c r="M75" s="186" t="s">
        <v>178</v>
      </c>
      <c r="N75" s="182" t="s">
        <v>113</v>
      </c>
      <c r="O75" s="182" t="s">
        <v>116</v>
      </c>
      <c r="P75" s="189" t="s">
        <v>110</v>
      </c>
      <c r="Q75" s="189" t="s">
        <v>115</v>
      </c>
      <c r="R75" s="189"/>
      <c r="S75" s="189" t="s">
        <v>105</v>
      </c>
      <c r="V75" s="66" t="s">
        <v>168</v>
      </c>
      <c r="W75" s="143" t="str">
        <f t="shared" si="5"/>
        <v>en 2 exemplaires</v>
      </c>
    </row>
    <row r="76" spans="1:23" ht="26.25" thickTop="1" x14ac:dyDescent="0.2">
      <c r="A76" s="211">
        <v>3</v>
      </c>
      <c r="B76" s="121" t="s">
        <v>37</v>
      </c>
      <c r="C76" s="149" t="s">
        <v>43</v>
      </c>
      <c r="D76" s="150">
        <v>99999.99</v>
      </c>
      <c r="E76" s="150">
        <v>250000</v>
      </c>
      <c r="F76" s="147" t="b">
        <f t="shared" si="3"/>
        <v>0</v>
      </c>
      <c r="G76" s="148" t="str">
        <f t="shared" si="4"/>
        <v>3/Services/I/FAUX</v>
      </c>
      <c r="H76" s="153" t="s">
        <v>42</v>
      </c>
      <c r="I76" s="152" t="s">
        <v>70</v>
      </c>
      <c r="J76" s="224" t="s">
        <v>199</v>
      </c>
      <c r="K76" s="235" t="s">
        <v>143</v>
      </c>
      <c r="L76" s="136" t="s">
        <v>193</v>
      </c>
      <c r="M76" s="164" t="s">
        <v>132</v>
      </c>
      <c r="N76" s="152" t="s">
        <v>90</v>
      </c>
      <c r="O76" s="152" t="s">
        <v>92</v>
      </c>
      <c r="P76" s="121" t="s">
        <v>95</v>
      </c>
      <c r="Q76" s="152" t="s">
        <v>191</v>
      </c>
      <c r="R76" s="121" t="s">
        <v>132</v>
      </c>
      <c r="S76" s="121" t="s">
        <v>54</v>
      </c>
      <c r="V76" s="66"/>
      <c r="W76" s="143" t="str">
        <f t="shared" si="5"/>
        <v/>
      </c>
    </row>
    <row r="77" spans="1:23" ht="26.25" thickBot="1" x14ac:dyDescent="0.25">
      <c r="A77" s="211">
        <v>3</v>
      </c>
      <c r="B77" s="121" t="s">
        <v>37</v>
      </c>
      <c r="C77" s="149" t="s">
        <v>43</v>
      </c>
      <c r="D77" s="155">
        <v>250001</v>
      </c>
      <c r="E77" s="155">
        <v>500000</v>
      </c>
      <c r="F77" s="147" t="b">
        <f t="shared" si="3"/>
        <v>0</v>
      </c>
      <c r="G77" s="148" t="str">
        <f t="shared" si="4"/>
        <v>3/Services/I/FAUX</v>
      </c>
      <c r="H77" s="153" t="s">
        <v>42</v>
      </c>
      <c r="I77" s="152" t="s">
        <v>70</v>
      </c>
      <c r="J77" s="228" t="s">
        <v>143</v>
      </c>
      <c r="K77" s="235" t="s">
        <v>73</v>
      </c>
      <c r="L77" s="136" t="s">
        <v>193</v>
      </c>
      <c r="M77" s="136" t="s">
        <v>178</v>
      </c>
      <c r="N77" s="121" t="s">
        <v>113</v>
      </c>
      <c r="O77" s="121" t="s">
        <v>114</v>
      </c>
      <c r="P77" s="152" t="s">
        <v>96</v>
      </c>
      <c r="Q77" s="121" t="s">
        <v>115</v>
      </c>
      <c r="R77" s="121"/>
      <c r="S77" s="121" t="s">
        <v>54</v>
      </c>
      <c r="V77" s="66" t="s">
        <v>168</v>
      </c>
      <c r="W77" s="143" t="str">
        <f t="shared" si="5"/>
        <v>en 2 exemplaires</v>
      </c>
    </row>
    <row r="78" spans="1:23" ht="51.75" thickBot="1" x14ac:dyDescent="0.25">
      <c r="A78" s="212">
        <v>3</v>
      </c>
      <c r="B78" s="182" t="s">
        <v>37</v>
      </c>
      <c r="C78" s="190" t="s">
        <v>43</v>
      </c>
      <c r="D78" s="184">
        <v>500001</v>
      </c>
      <c r="E78" s="178">
        <v>100000000000</v>
      </c>
      <c r="F78" s="179" t="b">
        <f t="shared" si="3"/>
        <v>0</v>
      </c>
      <c r="G78" s="148" t="str">
        <f t="shared" si="4"/>
        <v>3/Services/I/FAUX</v>
      </c>
      <c r="H78" s="187" t="s">
        <v>42</v>
      </c>
      <c r="I78" s="182" t="s">
        <v>70</v>
      </c>
      <c r="J78" s="229" t="s">
        <v>143</v>
      </c>
      <c r="K78" s="239" t="s">
        <v>73</v>
      </c>
      <c r="L78" s="186" t="s">
        <v>193</v>
      </c>
      <c r="M78" s="186" t="s">
        <v>178</v>
      </c>
      <c r="N78" s="182" t="s">
        <v>113</v>
      </c>
      <c r="O78" s="182" t="s">
        <v>116</v>
      </c>
      <c r="P78" s="189" t="s">
        <v>110</v>
      </c>
      <c r="Q78" s="189" t="s">
        <v>115</v>
      </c>
      <c r="R78" s="189"/>
      <c r="S78" s="189" t="s">
        <v>105</v>
      </c>
      <c r="V78" s="66" t="s">
        <v>168</v>
      </c>
      <c r="W78" s="143" t="str">
        <f t="shared" si="5"/>
        <v>en 2 exemplaires</v>
      </c>
    </row>
    <row r="79" spans="1:23" ht="26.25" thickTop="1" x14ac:dyDescent="0.2">
      <c r="A79" s="211">
        <v>3</v>
      </c>
      <c r="B79" s="122" t="s">
        <v>38</v>
      </c>
      <c r="C79" s="157" t="s">
        <v>41</v>
      </c>
      <c r="D79" s="158">
        <v>99999.99</v>
      </c>
      <c r="E79" s="162">
        <v>250000</v>
      </c>
      <c r="F79" s="147" t="b">
        <f t="shared" si="3"/>
        <v>0</v>
      </c>
      <c r="G79" s="148" t="str">
        <f t="shared" si="4"/>
        <v>3/Fournitures/F/FAUX</v>
      </c>
      <c r="H79" s="159" t="s">
        <v>42</v>
      </c>
      <c r="I79" s="159" t="s">
        <v>70</v>
      </c>
      <c r="J79" s="171" t="s">
        <v>194</v>
      </c>
      <c r="K79" s="225" t="s">
        <v>143</v>
      </c>
      <c r="L79" s="236" t="s">
        <v>179</v>
      </c>
      <c r="M79" s="164" t="s">
        <v>132</v>
      </c>
      <c r="N79" s="160" t="s">
        <v>90</v>
      </c>
      <c r="O79" s="160" t="s">
        <v>92</v>
      </c>
      <c r="P79" s="160" t="s">
        <v>95</v>
      </c>
      <c r="Q79" s="160" t="s">
        <v>191</v>
      </c>
      <c r="R79" s="122" t="s">
        <v>132</v>
      </c>
      <c r="S79" s="122" t="s">
        <v>54</v>
      </c>
      <c r="V79" s="66"/>
      <c r="W79" s="143" t="str">
        <f t="shared" si="5"/>
        <v/>
      </c>
    </row>
    <row r="80" spans="1:23" ht="26.25" thickBot="1" x14ac:dyDescent="0.25">
      <c r="A80" s="211">
        <v>3</v>
      </c>
      <c r="B80" s="160" t="s">
        <v>38</v>
      </c>
      <c r="C80" s="157" t="s">
        <v>41</v>
      </c>
      <c r="D80" s="161">
        <v>250001</v>
      </c>
      <c r="E80" s="162">
        <v>500000</v>
      </c>
      <c r="F80" s="147" t="b">
        <f t="shared" si="3"/>
        <v>0</v>
      </c>
      <c r="G80" s="148" t="str">
        <f t="shared" si="4"/>
        <v>3/Fournitures/F/FAUX</v>
      </c>
      <c r="H80" s="159" t="s">
        <v>42</v>
      </c>
      <c r="I80" s="159" t="s">
        <v>70</v>
      </c>
      <c r="J80" s="225" t="s">
        <v>143</v>
      </c>
      <c r="K80" s="237" t="s">
        <v>73</v>
      </c>
      <c r="L80" s="137" t="s">
        <v>193</v>
      </c>
      <c r="M80" s="160" t="s">
        <v>178</v>
      </c>
      <c r="N80" s="122" t="s">
        <v>113</v>
      </c>
      <c r="O80" s="122" t="s">
        <v>114</v>
      </c>
      <c r="P80" s="160" t="s">
        <v>96</v>
      </c>
      <c r="Q80" s="122" t="s">
        <v>115</v>
      </c>
      <c r="R80" s="122"/>
      <c r="S80" s="122" t="s">
        <v>54</v>
      </c>
      <c r="V80" s="66" t="s">
        <v>168</v>
      </c>
      <c r="W80" s="143" t="str">
        <f t="shared" si="5"/>
        <v>en 2 exemplaires</v>
      </c>
    </row>
    <row r="81" spans="1:23" ht="51.75" thickBot="1" x14ac:dyDescent="0.25">
      <c r="A81" s="212">
        <v>3</v>
      </c>
      <c r="B81" s="191" t="s">
        <v>38</v>
      </c>
      <c r="C81" s="192" t="s">
        <v>41</v>
      </c>
      <c r="D81" s="193">
        <v>500001</v>
      </c>
      <c r="E81" s="178">
        <v>100000000000</v>
      </c>
      <c r="F81" s="179" t="b">
        <f t="shared" si="3"/>
        <v>0</v>
      </c>
      <c r="G81" s="148" t="str">
        <f t="shared" si="4"/>
        <v>3/Fournitures/F/FAUX</v>
      </c>
      <c r="H81" s="194" t="s">
        <v>42</v>
      </c>
      <c r="I81" s="195" t="s">
        <v>70</v>
      </c>
      <c r="J81" s="226" t="s">
        <v>143</v>
      </c>
      <c r="K81" s="238" t="s">
        <v>73</v>
      </c>
      <c r="L81" s="195" t="s">
        <v>193</v>
      </c>
      <c r="M81" s="195" t="s">
        <v>178</v>
      </c>
      <c r="N81" s="195" t="s">
        <v>113</v>
      </c>
      <c r="O81" s="191" t="s">
        <v>116</v>
      </c>
      <c r="P81" s="195" t="s">
        <v>110</v>
      </c>
      <c r="Q81" s="195" t="s">
        <v>115</v>
      </c>
      <c r="R81" s="195"/>
      <c r="S81" s="196" t="s">
        <v>105</v>
      </c>
      <c r="V81" s="66" t="s">
        <v>168</v>
      </c>
      <c r="W81" s="143" t="str">
        <f t="shared" si="5"/>
        <v>en 2 exemplaires</v>
      </c>
    </row>
    <row r="82" spans="1:23" ht="26.25" thickTop="1" x14ac:dyDescent="0.2">
      <c r="A82" s="211">
        <v>3</v>
      </c>
      <c r="B82" s="122" t="s">
        <v>38</v>
      </c>
      <c r="C82" s="157" t="s">
        <v>43</v>
      </c>
      <c r="D82" s="158">
        <v>99999.99</v>
      </c>
      <c r="E82" s="162">
        <v>250000</v>
      </c>
      <c r="F82" s="147" t="b">
        <f t="shared" si="3"/>
        <v>0</v>
      </c>
      <c r="G82" s="148" t="str">
        <f t="shared" si="4"/>
        <v>3/Fournitures/I/FAUX</v>
      </c>
      <c r="H82" s="163" t="s">
        <v>42</v>
      </c>
      <c r="I82" s="159" t="s">
        <v>70</v>
      </c>
      <c r="J82" s="171" t="s">
        <v>194</v>
      </c>
      <c r="K82" s="225" t="s">
        <v>143</v>
      </c>
      <c r="L82" s="237" t="s">
        <v>193</v>
      </c>
      <c r="M82" s="137" t="s">
        <v>132</v>
      </c>
      <c r="N82" s="160" t="s">
        <v>90</v>
      </c>
      <c r="O82" s="160" t="s">
        <v>92</v>
      </c>
      <c r="P82" s="122" t="s">
        <v>95</v>
      </c>
      <c r="Q82" s="160" t="s">
        <v>191</v>
      </c>
      <c r="R82" s="122" t="s">
        <v>132</v>
      </c>
      <c r="S82" s="122" t="s">
        <v>54</v>
      </c>
      <c r="V82" s="66"/>
      <c r="W82" s="143" t="str">
        <f t="shared" si="5"/>
        <v/>
      </c>
    </row>
    <row r="83" spans="1:23" ht="26.25" thickBot="1" x14ac:dyDescent="0.25">
      <c r="A83" s="211">
        <v>3</v>
      </c>
      <c r="B83" s="122" t="s">
        <v>38</v>
      </c>
      <c r="C83" s="157" t="s">
        <v>43</v>
      </c>
      <c r="D83" s="161">
        <v>250001</v>
      </c>
      <c r="E83" s="162">
        <v>500000</v>
      </c>
      <c r="F83" s="147" t="b">
        <f t="shared" si="3"/>
        <v>0</v>
      </c>
      <c r="G83" s="148" t="str">
        <f t="shared" si="4"/>
        <v>3/Fournitures/I/FAUX</v>
      </c>
      <c r="H83" s="163" t="s">
        <v>42</v>
      </c>
      <c r="I83" s="159" t="s">
        <v>70</v>
      </c>
      <c r="J83" s="225" t="s">
        <v>143</v>
      </c>
      <c r="K83" s="237" t="s">
        <v>73</v>
      </c>
      <c r="L83" s="137" t="s">
        <v>193</v>
      </c>
      <c r="M83" s="137" t="s">
        <v>178</v>
      </c>
      <c r="N83" s="122" t="s">
        <v>113</v>
      </c>
      <c r="O83" s="122" t="s">
        <v>114</v>
      </c>
      <c r="P83" s="160" t="s">
        <v>96</v>
      </c>
      <c r="Q83" s="122" t="s">
        <v>115</v>
      </c>
      <c r="R83" s="122"/>
      <c r="S83" s="122" t="s">
        <v>54</v>
      </c>
      <c r="V83" s="66" t="s">
        <v>168</v>
      </c>
      <c r="W83" s="143" t="str">
        <f t="shared" si="5"/>
        <v>en 2 exemplaires</v>
      </c>
    </row>
    <row r="84" spans="1:23" ht="51.75" thickBot="1" x14ac:dyDescent="0.25">
      <c r="A84" s="212">
        <v>3</v>
      </c>
      <c r="B84" s="191" t="s">
        <v>38</v>
      </c>
      <c r="C84" s="197" t="s">
        <v>43</v>
      </c>
      <c r="D84" s="193">
        <v>500001</v>
      </c>
      <c r="E84" s="178">
        <v>100000000000</v>
      </c>
      <c r="F84" s="179" t="b">
        <f t="shared" si="3"/>
        <v>0</v>
      </c>
      <c r="G84" s="148" t="str">
        <f t="shared" si="4"/>
        <v>3/Fournitures/I/FAUX</v>
      </c>
      <c r="H84" s="198" t="s">
        <v>42</v>
      </c>
      <c r="I84" s="195" t="s">
        <v>70</v>
      </c>
      <c r="J84" s="226" t="s">
        <v>143</v>
      </c>
      <c r="K84" s="238" t="s">
        <v>73</v>
      </c>
      <c r="L84" s="195" t="s">
        <v>193</v>
      </c>
      <c r="M84" s="195" t="s">
        <v>178</v>
      </c>
      <c r="N84" s="195" t="s">
        <v>113</v>
      </c>
      <c r="O84" s="191" t="s">
        <v>116</v>
      </c>
      <c r="P84" s="195" t="s">
        <v>110</v>
      </c>
      <c r="Q84" s="195" t="s">
        <v>115</v>
      </c>
      <c r="R84" s="195"/>
      <c r="S84" s="196" t="s">
        <v>105</v>
      </c>
      <c r="V84" s="66" t="s">
        <v>168</v>
      </c>
      <c r="W84" s="143" t="str">
        <f t="shared" si="5"/>
        <v>en 2 exemplaires</v>
      </c>
    </row>
    <row r="85" spans="1:23" ht="26.25" thickTop="1" x14ac:dyDescent="0.2">
      <c r="A85" s="209">
        <v>4</v>
      </c>
      <c r="B85" s="164" t="s">
        <v>36</v>
      </c>
      <c r="C85" s="165" t="s">
        <v>41</v>
      </c>
      <c r="D85" s="166">
        <v>19999.990000000002</v>
      </c>
      <c r="E85" s="167">
        <v>100000</v>
      </c>
      <c r="F85" s="168" t="b">
        <f t="shared" si="3"/>
        <v>0</v>
      </c>
      <c r="G85" s="169" t="str">
        <f>A85&amp;"/"&amp;B85&amp;"/"&amp;C85&amp;"/"&amp;F85</f>
        <v>4/Construction/F/FAUX</v>
      </c>
      <c r="H85" s="170" t="s">
        <v>42</v>
      </c>
      <c r="I85" s="171" t="s">
        <v>197</v>
      </c>
      <c r="J85" s="219" t="s">
        <v>70</v>
      </c>
      <c r="K85" s="231" t="s">
        <v>185</v>
      </c>
      <c r="L85" s="164" t="s">
        <v>133</v>
      </c>
      <c r="M85" s="164" t="s">
        <v>132</v>
      </c>
      <c r="N85" s="171" t="s">
        <v>153</v>
      </c>
      <c r="O85" s="171" t="s">
        <v>150</v>
      </c>
      <c r="P85" s="171" t="s">
        <v>106</v>
      </c>
      <c r="Q85" s="171" t="s">
        <v>152</v>
      </c>
      <c r="R85" s="171" t="s">
        <v>132</v>
      </c>
      <c r="S85" s="164" t="s">
        <v>54</v>
      </c>
      <c r="T85" s="146" t="s">
        <v>135</v>
      </c>
      <c r="V85" s="66"/>
      <c r="W85" s="143" t="str">
        <f t="shared" si="5"/>
        <v/>
      </c>
    </row>
    <row r="86" spans="1:23" ht="25.5" x14ac:dyDescent="0.2">
      <c r="A86" s="209">
        <v>4</v>
      </c>
      <c r="B86" s="164" t="s">
        <v>36</v>
      </c>
      <c r="C86" s="165" t="s">
        <v>41</v>
      </c>
      <c r="D86" s="166">
        <v>100001</v>
      </c>
      <c r="E86" s="172">
        <v>500000</v>
      </c>
      <c r="F86" s="168" t="b">
        <f t="shared" si="3"/>
        <v>0</v>
      </c>
      <c r="G86" s="169" t="str">
        <f t="shared" ref="G86:G104" si="6">A86&amp;"/"&amp;B86&amp;"/"&amp;C86&amp;"/"&amp;F86</f>
        <v>4/Construction/F/FAUX</v>
      </c>
      <c r="H86" s="170" t="s">
        <v>42</v>
      </c>
      <c r="I86" s="171" t="s">
        <v>197</v>
      </c>
      <c r="J86" s="220" t="s">
        <v>70</v>
      </c>
      <c r="K86" s="231" t="s">
        <v>143</v>
      </c>
      <c r="L86" s="171" t="s">
        <v>193</v>
      </c>
      <c r="M86" s="171" t="s">
        <v>132</v>
      </c>
      <c r="N86" s="171" t="s">
        <v>90</v>
      </c>
      <c r="O86" s="171" t="s">
        <v>92</v>
      </c>
      <c r="P86" s="171" t="s">
        <v>95</v>
      </c>
      <c r="Q86" s="171" t="s">
        <v>191</v>
      </c>
      <c r="R86" s="171" t="s">
        <v>132</v>
      </c>
      <c r="S86" s="164" t="s">
        <v>54</v>
      </c>
      <c r="T86" s="146" t="s">
        <v>135</v>
      </c>
      <c r="V86" s="66"/>
      <c r="W86" s="143" t="str">
        <f t="shared" si="5"/>
        <v/>
      </c>
    </row>
    <row r="87" spans="1:23" ht="27" customHeight="1" thickBot="1" x14ac:dyDescent="0.25">
      <c r="A87" s="209">
        <v>4</v>
      </c>
      <c r="B87" s="164" t="s">
        <v>36</v>
      </c>
      <c r="C87" s="165" t="s">
        <v>41</v>
      </c>
      <c r="D87" s="167">
        <v>500001</v>
      </c>
      <c r="E87" s="167">
        <v>2000000</v>
      </c>
      <c r="F87" s="168" t="b">
        <f t="shared" si="3"/>
        <v>0</v>
      </c>
      <c r="G87" s="169" t="str">
        <f t="shared" si="6"/>
        <v>4/Construction/F/FAUX</v>
      </c>
      <c r="H87" s="170" t="s">
        <v>42</v>
      </c>
      <c r="I87" s="171" t="s">
        <v>197</v>
      </c>
      <c r="J87" s="219" t="s">
        <v>70</v>
      </c>
      <c r="K87" s="231" t="s">
        <v>73</v>
      </c>
      <c r="L87" s="171" t="s">
        <v>184</v>
      </c>
      <c r="M87" s="171" t="s">
        <v>193</v>
      </c>
      <c r="N87" s="171" t="s">
        <v>113</v>
      </c>
      <c r="O87" s="171" t="s">
        <v>114</v>
      </c>
      <c r="P87" s="171" t="s">
        <v>96</v>
      </c>
      <c r="Q87" s="171" t="s">
        <v>115</v>
      </c>
      <c r="R87" s="171"/>
      <c r="S87" s="164" t="s">
        <v>54</v>
      </c>
      <c r="T87" s="146" t="s">
        <v>135</v>
      </c>
      <c r="V87" s="66" t="s">
        <v>168</v>
      </c>
      <c r="W87" s="143" t="str">
        <f t="shared" si="5"/>
        <v>en 2 exemplaires</v>
      </c>
    </row>
    <row r="88" spans="1:23" ht="41.25" customHeight="1" thickBot="1" x14ac:dyDescent="0.25">
      <c r="A88" s="210">
        <v>4</v>
      </c>
      <c r="B88" s="199" t="s">
        <v>36</v>
      </c>
      <c r="C88" s="200" t="s">
        <v>41</v>
      </c>
      <c r="D88" s="201">
        <v>2000001</v>
      </c>
      <c r="E88" s="178">
        <v>100000000000</v>
      </c>
      <c r="F88" s="202" t="b">
        <f t="shared" si="3"/>
        <v>0</v>
      </c>
      <c r="G88" s="169" t="str">
        <f t="shared" si="6"/>
        <v>4/Construction/F/FAUX</v>
      </c>
      <c r="H88" s="203" t="s">
        <v>42</v>
      </c>
      <c r="I88" s="204" t="s">
        <v>197</v>
      </c>
      <c r="J88" s="221" t="s">
        <v>70</v>
      </c>
      <c r="K88" s="232" t="s">
        <v>73</v>
      </c>
      <c r="L88" s="204" t="s">
        <v>184</v>
      </c>
      <c r="M88" s="204" t="s">
        <v>193</v>
      </c>
      <c r="N88" s="204" t="s">
        <v>113</v>
      </c>
      <c r="O88" s="204" t="s">
        <v>116</v>
      </c>
      <c r="P88" s="204" t="s">
        <v>110</v>
      </c>
      <c r="Q88" s="204" t="s">
        <v>115</v>
      </c>
      <c r="R88" s="204"/>
      <c r="S88" s="199" t="s">
        <v>103</v>
      </c>
      <c r="T88" s="146"/>
      <c r="V88" s="66" t="s">
        <v>168</v>
      </c>
      <c r="W88" s="143" t="str">
        <f t="shared" si="5"/>
        <v>en 2 exemplaires</v>
      </c>
    </row>
    <row r="89" spans="1:23" ht="26.25" thickTop="1" x14ac:dyDescent="0.2">
      <c r="A89" s="209">
        <v>4</v>
      </c>
      <c r="B89" s="164" t="s">
        <v>36</v>
      </c>
      <c r="C89" s="165" t="s">
        <v>43</v>
      </c>
      <c r="D89" s="166">
        <v>19999.990000000002</v>
      </c>
      <c r="E89" s="167">
        <v>100000</v>
      </c>
      <c r="F89" s="168" t="b">
        <f t="shared" si="3"/>
        <v>0</v>
      </c>
      <c r="G89" s="169" t="str">
        <f t="shared" si="6"/>
        <v>4/Construction/I/FAUX</v>
      </c>
      <c r="H89" s="170" t="s">
        <v>42</v>
      </c>
      <c r="I89" s="171" t="s">
        <v>197</v>
      </c>
      <c r="J89" s="219" t="s">
        <v>70</v>
      </c>
      <c r="K89" s="231" t="s">
        <v>185</v>
      </c>
      <c r="L89" s="164" t="s">
        <v>193</v>
      </c>
      <c r="M89" s="164" t="s">
        <v>132</v>
      </c>
      <c r="N89" s="171" t="s">
        <v>153</v>
      </c>
      <c r="O89" s="171" t="s">
        <v>150</v>
      </c>
      <c r="P89" s="171" t="s">
        <v>106</v>
      </c>
      <c r="Q89" s="171" t="s">
        <v>152</v>
      </c>
      <c r="R89" s="171" t="s">
        <v>132</v>
      </c>
      <c r="S89" s="164" t="s">
        <v>54</v>
      </c>
      <c r="T89" s="146" t="s">
        <v>135</v>
      </c>
      <c r="V89" s="66"/>
      <c r="W89" s="143" t="str">
        <f t="shared" si="5"/>
        <v/>
      </c>
    </row>
    <row r="90" spans="1:23" ht="25.5" x14ac:dyDescent="0.2">
      <c r="A90" s="209">
        <v>4</v>
      </c>
      <c r="B90" s="164" t="s">
        <v>36</v>
      </c>
      <c r="C90" s="165" t="s">
        <v>43</v>
      </c>
      <c r="D90" s="166">
        <v>100001</v>
      </c>
      <c r="E90" s="172">
        <v>500000</v>
      </c>
      <c r="F90" s="168" t="b">
        <f t="shared" ref="F90:F104" si="7">AND($D$6&gt;$D90,$D$6&lt;=$E90)</f>
        <v>0</v>
      </c>
      <c r="G90" s="169" t="str">
        <f t="shared" si="6"/>
        <v>4/Construction/I/FAUX</v>
      </c>
      <c r="H90" s="170" t="s">
        <v>42</v>
      </c>
      <c r="I90" s="171" t="s">
        <v>197</v>
      </c>
      <c r="J90" s="220" t="s">
        <v>70</v>
      </c>
      <c r="K90" s="231" t="s">
        <v>143</v>
      </c>
      <c r="L90" s="171" t="s">
        <v>178</v>
      </c>
      <c r="M90" s="171" t="s">
        <v>193</v>
      </c>
      <c r="N90" s="171" t="s">
        <v>90</v>
      </c>
      <c r="O90" s="171" t="s">
        <v>92</v>
      </c>
      <c r="P90" s="164" t="s">
        <v>95</v>
      </c>
      <c r="Q90" s="171" t="s">
        <v>191</v>
      </c>
      <c r="R90" s="171" t="s">
        <v>132</v>
      </c>
      <c r="S90" s="164" t="s">
        <v>54</v>
      </c>
      <c r="T90" s="146" t="s">
        <v>135</v>
      </c>
      <c r="V90" s="66"/>
      <c r="W90" s="143" t="str">
        <f t="shared" si="5"/>
        <v/>
      </c>
    </row>
    <row r="91" spans="1:23" ht="27.75" customHeight="1" thickBot="1" x14ac:dyDescent="0.25">
      <c r="A91" s="209">
        <v>4</v>
      </c>
      <c r="B91" s="164" t="s">
        <v>36</v>
      </c>
      <c r="C91" s="165" t="s">
        <v>43</v>
      </c>
      <c r="D91" s="167">
        <v>500001</v>
      </c>
      <c r="E91" s="167">
        <v>2000000</v>
      </c>
      <c r="F91" s="168" t="b">
        <f t="shared" si="7"/>
        <v>0</v>
      </c>
      <c r="G91" s="169" t="str">
        <f t="shared" si="6"/>
        <v>4/Construction/I/FAUX</v>
      </c>
      <c r="H91" s="173" t="s">
        <v>42</v>
      </c>
      <c r="I91" s="171" t="s">
        <v>197</v>
      </c>
      <c r="J91" s="220" t="s">
        <v>70</v>
      </c>
      <c r="K91" s="231" t="s">
        <v>73</v>
      </c>
      <c r="L91" s="171" t="s">
        <v>184</v>
      </c>
      <c r="M91" s="171" t="s">
        <v>193</v>
      </c>
      <c r="N91" s="171" t="s">
        <v>113</v>
      </c>
      <c r="O91" s="171" t="s">
        <v>114</v>
      </c>
      <c r="P91" s="171" t="s">
        <v>96</v>
      </c>
      <c r="Q91" s="171" t="s">
        <v>115</v>
      </c>
      <c r="R91" s="171"/>
      <c r="S91" s="164" t="s">
        <v>54</v>
      </c>
      <c r="T91" s="146" t="s">
        <v>135</v>
      </c>
      <c r="V91" s="66" t="s">
        <v>168</v>
      </c>
      <c r="W91" s="143" t="str">
        <f t="shared" si="5"/>
        <v>en 2 exemplaires</v>
      </c>
    </row>
    <row r="92" spans="1:23" ht="38.25" customHeight="1" thickBot="1" x14ac:dyDescent="0.25">
      <c r="A92" s="210">
        <v>4</v>
      </c>
      <c r="B92" s="199" t="s">
        <v>36</v>
      </c>
      <c r="C92" s="205" t="s">
        <v>43</v>
      </c>
      <c r="D92" s="201">
        <v>2000001</v>
      </c>
      <c r="E92" s="178">
        <v>100000000000</v>
      </c>
      <c r="F92" s="202" t="b">
        <f t="shared" si="7"/>
        <v>0</v>
      </c>
      <c r="G92" s="169" t="str">
        <f t="shared" si="6"/>
        <v>4/Construction/I/FAUX</v>
      </c>
      <c r="H92" s="199" t="s">
        <v>42</v>
      </c>
      <c r="I92" s="204" t="s">
        <v>197</v>
      </c>
      <c r="J92" s="227" t="s">
        <v>70</v>
      </c>
      <c r="K92" s="232" t="s">
        <v>73</v>
      </c>
      <c r="L92" s="204" t="s">
        <v>184</v>
      </c>
      <c r="M92" s="204" t="s">
        <v>193</v>
      </c>
      <c r="N92" s="204" t="s">
        <v>113</v>
      </c>
      <c r="O92" s="204" t="s">
        <v>116</v>
      </c>
      <c r="P92" s="204" t="s">
        <v>110</v>
      </c>
      <c r="Q92" s="204" t="s">
        <v>115</v>
      </c>
      <c r="R92" s="204"/>
      <c r="S92" s="208" t="s">
        <v>105</v>
      </c>
      <c r="T92" s="146"/>
      <c r="V92" s="66" t="s">
        <v>168</v>
      </c>
      <c r="W92" s="143" t="str">
        <f t="shared" si="5"/>
        <v>en 2 exemplaires</v>
      </c>
    </row>
    <row r="93" spans="1:23" ht="26.25" thickTop="1" x14ac:dyDescent="0.2">
      <c r="A93" s="209">
        <v>4</v>
      </c>
      <c r="B93" s="121" t="s">
        <v>37</v>
      </c>
      <c r="C93" s="149" t="s">
        <v>41</v>
      </c>
      <c r="D93" s="150">
        <v>99999.99</v>
      </c>
      <c r="E93" s="154">
        <v>250000</v>
      </c>
      <c r="F93" s="147" t="b">
        <f t="shared" si="7"/>
        <v>0</v>
      </c>
      <c r="G93" s="169" t="str">
        <f t="shared" si="6"/>
        <v>4/Services/F/FAUX</v>
      </c>
      <c r="H93" s="177" t="s">
        <v>42</v>
      </c>
      <c r="I93" s="153" t="s">
        <v>197</v>
      </c>
      <c r="J93" s="224" t="s">
        <v>70</v>
      </c>
      <c r="K93" s="235" t="s">
        <v>143</v>
      </c>
      <c r="L93" s="136" t="s">
        <v>193</v>
      </c>
      <c r="M93" s="164" t="s">
        <v>132</v>
      </c>
      <c r="N93" s="152" t="s">
        <v>90</v>
      </c>
      <c r="O93" s="152" t="s">
        <v>92</v>
      </c>
      <c r="P93" s="121" t="s">
        <v>95</v>
      </c>
      <c r="Q93" s="152" t="s">
        <v>191</v>
      </c>
      <c r="R93" s="121" t="s">
        <v>132</v>
      </c>
      <c r="S93" s="121" t="s">
        <v>54</v>
      </c>
      <c r="V93" s="66"/>
      <c r="W93" s="143" t="str">
        <f t="shared" si="5"/>
        <v/>
      </c>
    </row>
    <row r="94" spans="1:23" ht="29.25" customHeight="1" thickBot="1" x14ac:dyDescent="0.25">
      <c r="A94" s="209">
        <v>4</v>
      </c>
      <c r="B94" s="152" t="s">
        <v>37</v>
      </c>
      <c r="C94" s="149" t="s">
        <v>41</v>
      </c>
      <c r="D94" s="155">
        <v>250001</v>
      </c>
      <c r="E94" s="154">
        <v>500000</v>
      </c>
      <c r="F94" s="147" t="b">
        <f t="shared" si="7"/>
        <v>0</v>
      </c>
      <c r="G94" s="169" t="str">
        <f t="shared" si="6"/>
        <v>4/Services/F/FAUX</v>
      </c>
      <c r="H94" s="177" t="s">
        <v>42</v>
      </c>
      <c r="I94" s="153" t="s">
        <v>197</v>
      </c>
      <c r="J94" s="228" t="s">
        <v>70</v>
      </c>
      <c r="K94" s="235" t="s">
        <v>73</v>
      </c>
      <c r="L94" s="136" t="s">
        <v>184</v>
      </c>
      <c r="M94" s="152" t="s">
        <v>193</v>
      </c>
      <c r="N94" s="121" t="s">
        <v>113</v>
      </c>
      <c r="O94" s="121" t="s">
        <v>114</v>
      </c>
      <c r="P94" s="152" t="s">
        <v>96</v>
      </c>
      <c r="Q94" s="121" t="s">
        <v>115</v>
      </c>
      <c r="R94" s="121"/>
      <c r="S94" s="121" t="s">
        <v>54</v>
      </c>
      <c r="V94" s="66" t="s">
        <v>168</v>
      </c>
      <c r="W94" s="143" t="str">
        <f t="shared" si="5"/>
        <v>en 2 exemplaires</v>
      </c>
    </row>
    <row r="95" spans="1:23" ht="36" customHeight="1" thickBot="1" x14ac:dyDescent="0.25">
      <c r="A95" s="210">
        <v>4</v>
      </c>
      <c r="B95" s="182" t="s">
        <v>37</v>
      </c>
      <c r="C95" s="183" t="s">
        <v>41</v>
      </c>
      <c r="D95" s="184">
        <v>500001</v>
      </c>
      <c r="E95" s="178">
        <v>100000000000</v>
      </c>
      <c r="F95" s="179" t="b">
        <f t="shared" si="7"/>
        <v>0</v>
      </c>
      <c r="G95" s="169" t="str">
        <f t="shared" si="6"/>
        <v>4/Services/F/FAUX</v>
      </c>
      <c r="H95" s="207" t="s">
        <v>42</v>
      </c>
      <c r="I95" s="187" t="s">
        <v>197</v>
      </c>
      <c r="J95" s="223" t="s">
        <v>70</v>
      </c>
      <c r="K95" s="239" t="s">
        <v>73</v>
      </c>
      <c r="L95" s="186" t="s">
        <v>184</v>
      </c>
      <c r="M95" s="186" t="s">
        <v>193</v>
      </c>
      <c r="N95" s="182" t="s">
        <v>113</v>
      </c>
      <c r="O95" s="182" t="s">
        <v>116</v>
      </c>
      <c r="P95" s="189" t="s">
        <v>110</v>
      </c>
      <c r="Q95" s="189" t="s">
        <v>115</v>
      </c>
      <c r="R95" s="189"/>
      <c r="S95" s="189" t="s">
        <v>105</v>
      </c>
      <c r="V95" s="66" t="s">
        <v>168</v>
      </c>
      <c r="W95" s="143" t="str">
        <f t="shared" si="5"/>
        <v>en 2 exemplaires</v>
      </c>
    </row>
    <row r="96" spans="1:23" ht="27" thickTop="1" thickBot="1" x14ac:dyDescent="0.25">
      <c r="A96" s="209">
        <v>4</v>
      </c>
      <c r="B96" s="121" t="s">
        <v>37</v>
      </c>
      <c r="C96" s="149" t="s">
        <v>43</v>
      </c>
      <c r="D96" s="150">
        <v>99999.99</v>
      </c>
      <c r="E96" s="154">
        <v>250000</v>
      </c>
      <c r="F96" s="147" t="b">
        <f t="shared" si="7"/>
        <v>0</v>
      </c>
      <c r="G96" s="169" t="str">
        <f t="shared" si="6"/>
        <v>4/Services/I/FAUX</v>
      </c>
      <c r="H96" s="177" t="s">
        <v>42</v>
      </c>
      <c r="I96" s="153" t="s">
        <v>197</v>
      </c>
      <c r="J96" s="224" t="s">
        <v>70</v>
      </c>
      <c r="K96" s="235" t="s">
        <v>143</v>
      </c>
      <c r="L96" s="136" t="s">
        <v>193</v>
      </c>
      <c r="M96" s="164" t="s">
        <v>132</v>
      </c>
      <c r="N96" s="152" t="s">
        <v>90</v>
      </c>
      <c r="O96" s="152" t="s">
        <v>92</v>
      </c>
      <c r="P96" s="121" t="s">
        <v>95</v>
      </c>
      <c r="Q96" s="152" t="s">
        <v>191</v>
      </c>
      <c r="R96" s="121" t="s">
        <v>132</v>
      </c>
      <c r="S96" s="121" t="s">
        <v>54</v>
      </c>
      <c r="V96" s="66"/>
      <c r="W96" s="143" t="str">
        <f t="shared" si="5"/>
        <v/>
      </c>
    </row>
    <row r="97" spans="1:23" ht="26.25" thickBot="1" x14ac:dyDescent="0.25">
      <c r="A97" s="209">
        <v>4</v>
      </c>
      <c r="B97" s="121" t="s">
        <v>37</v>
      </c>
      <c r="C97" s="149" t="s">
        <v>43</v>
      </c>
      <c r="D97" s="155">
        <v>250001</v>
      </c>
      <c r="E97" s="156">
        <v>500000</v>
      </c>
      <c r="F97" s="147" t="b">
        <f t="shared" si="7"/>
        <v>0</v>
      </c>
      <c r="G97" s="169" t="str">
        <f t="shared" si="6"/>
        <v>4/Services/I/FAUX</v>
      </c>
      <c r="H97" s="177" t="s">
        <v>42</v>
      </c>
      <c r="I97" s="176" t="s">
        <v>197</v>
      </c>
      <c r="J97" s="228" t="s">
        <v>70</v>
      </c>
      <c r="K97" s="235" t="s">
        <v>73</v>
      </c>
      <c r="L97" s="136" t="s">
        <v>184</v>
      </c>
      <c r="M97" s="152" t="s">
        <v>193</v>
      </c>
      <c r="N97" s="121" t="s">
        <v>113</v>
      </c>
      <c r="O97" s="121" t="s">
        <v>114</v>
      </c>
      <c r="P97" s="152" t="s">
        <v>96</v>
      </c>
      <c r="Q97" s="121" t="s">
        <v>115</v>
      </c>
      <c r="R97" s="121"/>
      <c r="S97" s="121" t="s">
        <v>54</v>
      </c>
      <c r="V97" s="66" t="s">
        <v>168</v>
      </c>
      <c r="W97" s="143" t="str">
        <f t="shared" si="5"/>
        <v>en 2 exemplaires</v>
      </c>
    </row>
    <row r="98" spans="1:23" ht="51.75" thickBot="1" x14ac:dyDescent="0.25">
      <c r="A98" s="210">
        <v>4</v>
      </c>
      <c r="B98" s="182" t="s">
        <v>37</v>
      </c>
      <c r="C98" s="190" t="s">
        <v>43</v>
      </c>
      <c r="D98" s="184">
        <v>500001</v>
      </c>
      <c r="E98" s="178">
        <v>100000000000</v>
      </c>
      <c r="F98" s="179" t="b">
        <f t="shared" si="7"/>
        <v>0</v>
      </c>
      <c r="G98" s="169" t="str">
        <f t="shared" si="6"/>
        <v>4/Services/I/FAUX</v>
      </c>
      <c r="H98" s="207" t="s">
        <v>42</v>
      </c>
      <c r="I98" s="187" t="s">
        <v>197</v>
      </c>
      <c r="J98" s="223" t="s">
        <v>70</v>
      </c>
      <c r="K98" s="235" t="s">
        <v>73</v>
      </c>
      <c r="L98" s="136" t="s">
        <v>184</v>
      </c>
      <c r="M98" s="152" t="s">
        <v>193</v>
      </c>
      <c r="N98" s="182" t="s">
        <v>113</v>
      </c>
      <c r="O98" s="182" t="s">
        <v>116</v>
      </c>
      <c r="P98" s="189" t="s">
        <v>110</v>
      </c>
      <c r="Q98" s="189" t="s">
        <v>115</v>
      </c>
      <c r="R98" s="189"/>
      <c r="S98" s="189" t="s">
        <v>105</v>
      </c>
      <c r="V98" s="66" t="s">
        <v>168</v>
      </c>
      <c r="W98" s="143" t="str">
        <f t="shared" si="5"/>
        <v>en 2 exemplaires</v>
      </c>
    </row>
    <row r="99" spans="1:23" ht="26.25" thickTop="1" x14ac:dyDescent="0.2">
      <c r="A99" s="209">
        <v>4</v>
      </c>
      <c r="B99" s="122" t="s">
        <v>38</v>
      </c>
      <c r="C99" s="157" t="s">
        <v>41</v>
      </c>
      <c r="D99" s="158">
        <v>99999.99</v>
      </c>
      <c r="E99" s="162">
        <v>250000</v>
      </c>
      <c r="F99" s="147" t="b">
        <f t="shared" si="7"/>
        <v>0</v>
      </c>
      <c r="G99" s="169" t="str">
        <f>A99&amp;"/"&amp;B99&amp;"/"&amp;C99&amp;"/"&amp;F99</f>
        <v>4/Fournitures/F/FAUX</v>
      </c>
      <c r="H99" s="159" t="s">
        <v>42</v>
      </c>
      <c r="I99" s="159" t="s">
        <v>197</v>
      </c>
      <c r="J99" s="225" t="s">
        <v>70</v>
      </c>
      <c r="K99" s="236" t="s">
        <v>143</v>
      </c>
      <c r="L99" s="137" t="s">
        <v>193</v>
      </c>
      <c r="M99" s="164" t="s">
        <v>132</v>
      </c>
      <c r="N99" s="160" t="s">
        <v>90</v>
      </c>
      <c r="O99" s="160" t="s">
        <v>92</v>
      </c>
      <c r="P99" s="160" t="s">
        <v>95</v>
      </c>
      <c r="Q99" s="160" t="s">
        <v>191</v>
      </c>
      <c r="R99" s="122" t="s">
        <v>132</v>
      </c>
      <c r="S99" s="122" t="s">
        <v>54</v>
      </c>
      <c r="V99" s="66"/>
      <c r="W99" s="143" t="str">
        <f t="shared" si="5"/>
        <v/>
      </c>
    </row>
    <row r="100" spans="1:23" ht="26.25" thickBot="1" x14ac:dyDescent="0.25">
      <c r="A100" s="209">
        <v>4</v>
      </c>
      <c r="B100" s="160" t="s">
        <v>38</v>
      </c>
      <c r="C100" s="157" t="s">
        <v>41</v>
      </c>
      <c r="D100" s="161">
        <v>250001</v>
      </c>
      <c r="E100" s="162">
        <v>500000</v>
      </c>
      <c r="F100" s="147" t="b">
        <f t="shared" si="7"/>
        <v>0</v>
      </c>
      <c r="G100" s="169" t="str">
        <f t="shared" si="6"/>
        <v>4/Fournitures/F/FAUX</v>
      </c>
      <c r="H100" s="159" t="s">
        <v>42</v>
      </c>
      <c r="I100" s="159" t="s">
        <v>197</v>
      </c>
      <c r="J100" s="225" t="s">
        <v>70</v>
      </c>
      <c r="K100" s="237" t="s">
        <v>73</v>
      </c>
      <c r="L100" s="137" t="s">
        <v>184</v>
      </c>
      <c r="M100" s="160" t="s">
        <v>193</v>
      </c>
      <c r="N100" s="122" t="s">
        <v>113</v>
      </c>
      <c r="O100" s="122" t="s">
        <v>114</v>
      </c>
      <c r="P100" s="160" t="s">
        <v>96</v>
      </c>
      <c r="Q100" s="122" t="s">
        <v>115</v>
      </c>
      <c r="R100" s="122"/>
      <c r="S100" s="122" t="s">
        <v>54</v>
      </c>
      <c r="V100" s="66" t="s">
        <v>168</v>
      </c>
      <c r="W100" s="143" t="str">
        <f t="shared" si="5"/>
        <v>en 2 exemplaires</v>
      </c>
    </row>
    <row r="101" spans="1:23" ht="51.75" thickBot="1" x14ac:dyDescent="0.25">
      <c r="A101" s="210">
        <v>4</v>
      </c>
      <c r="B101" s="191" t="s">
        <v>38</v>
      </c>
      <c r="C101" s="192" t="s">
        <v>41</v>
      </c>
      <c r="D101" s="193">
        <v>500001</v>
      </c>
      <c r="E101" s="178">
        <v>100000000000</v>
      </c>
      <c r="F101" s="179" t="b">
        <f t="shared" si="7"/>
        <v>0</v>
      </c>
      <c r="G101" s="169" t="str">
        <f t="shared" si="6"/>
        <v>4/Fournitures/F/FAUX</v>
      </c>
      <c r="H101" s="194" t="s">
        <v>42</v>
      </c>
      <c r="I101" s="195" t="s">
        <v>197</v>
      </c>
      <c r="J101" s="226" t="s">
        <v>70</v>
      </c>
      <c r="K101" s="238" t="s">
        <v>73</v>
      </c>
      <c r="L101" s="195" t="s">
        <v>184</v>
      </c>
      <c r="M101" s="195" t="s">
        <v>193</v>
      </c>
      <c r="N101" s="195" t="s">
        <v>113</v>
      </c>
      <c r="O101" s="191" t="s">
        <v>116</v>
      </c>
      <c r="P101" s="195" t="s">
        <v>110</v>
      </c>
      <c r="Q101" s="195" t="s">
        <v>115</v>
      </c>
      <c r="R101" s="195"/>
      <c r="S101" s="196" t="s">
        <v>105</v>
      </c>
      <c r="V101" s="66" t="s">
        <v>168</v>
      </c>
      <c r="W101" s="143" t="str">
        <f t="shared" si="5"/>
        <v>en 2 exemplaires</v>
      </c>
    </row>
    <row r="102" spans="1:23" ht="26.25" thickTop="1" x14ac:dyDescent="0.2">
      <c r="A102" s="209">
        <v>4</v>
      </c>
      <c r="B102" s="122" t="s">
        <v>38</v>
      </c>
      <c r="C102" s="157" t="s">
        <v>43</v>
      </c>
      <c r="D102" s="158">
        <v>99999.99</v>
      </c>
      <c r="E102" s="162">
        <v>250000</v>
      </c>
      <c r="F102" s="147" t="b">
        <f t="shared" si="7"/>
        <v>0</v>
      </c>
      <c r="G102" s="169" t="str">
        <f t="shared" si="6"/>
        <v>4/Fournitures/I/FAUX</v>
      </c>
      <c r="H102" s="163" t="s">
        <v>42</v>
      </c>
      <c r="I102" s="159" t="s">
        <v>197</v>
      </c>
      <c r="J102" s="225" t="s">
        <v>70</v>
      </c>
      <c r="K102" s="237" t="s">
        <v>143</v>
      </c>
      <c r="L102" s="137" t="s">
        <v>193</v>
      </c>
      <c r="M102" s="164" t="s">
        <v>132</v>
      </c>
      <c r="N102" s="160" t="s">
        <v>90</v>
      </c>
      <c r="O102" s="160" t="s">
        <v>92</v>
      </c>
      <c r="P102" s="122" t="s">
        <v>95</v>
      </c>
      <c r="Q102" s="160" t="s">
        <v>191</v>
      </c>
      <c r="R102" s="122" t="s">
        <v>132</v>
      </c>
      <c r="S102" s="122" t="s">
        <v>54</v>
      </c>
      <c r="V102" s="66"/>
      <c r="W102" s="143" t="str">
        <f t="shared" si="5"/>
        <v/>
      </c>
    </row>
    <row r="103" spans="1:23" ht="26.25" thickBot="1" x14ac:dyDescent="0.25">
      <c r="A103" s="209">
        <v>4</v>
      </c>
      <c r="B103" s="122" t="s">
        <v>38</v>
      </c>
      <c r="C103" s="157" t="s">
        <v>43</v>
      </c>
      <c r="D103" s="161">
        <v>250001</v>
      </c>
      <c r="E103" s="162">
        <v>500000</v>
      </c>
      <c r="F103" s="147" t="b">
        <f t="shared" si="7"/>
        <v>0</v>
      </c>
      <c r="G103" s="169" t="str">
        <f t="shared" si="6"/>
        <v>4/Fournitures/I/FAUX</v>
      </c>
      <c r="H103" s="163" t="s">
        <v>42</v>
      </c>
      <c r="I103" s="159" t="s">
        <v>197</v>
      </c>
      <c r="J103" s="225" t="s">
        <v>70</v>
      </c>
      <c r="K103" s="237" t="s">
        <v>73</v>
      </c>
      <c r="L103" s="137" t="s">
        <v>184</v>
      </c>
      <c r="M103" s="137" t="s">
        <v>193</v>
      </c>
      <c r="N103" s="122" t="s">
        <v>113</v>
      </c>
      <c r="O103" s="122" t="s">
        <v>114</v>
      </c>
      <c r="P103" s="160" t="s">
        <v>96</v>
      </c>
      <c r="Q103" s="122" t="s">
        <v>115</v>
      </c>
      <c r="R103" s="122"/>
      <c r="S103" s="122" t="s">
        <v>54</v>
      </c>
      <c r="V103" s="66" t="s">
        <v>168</v>
      </c>
      <c r="W103" s="143" t="str">
        <f t="shared" si="5"/>
        <v>en 2 exemplaires</v>
      </c>
    </row>
    <row r="104" spans="1:23" ht="51.75" thickBot="1" x14ac:dyDescent="0.25">
      <c r="A104" s="210">
        <v>4</v>
      </c>
      <c r="B104" s="191" t="s">
        <v>38</v>
      </c>
      <c r="C104" s="197" t="s">
        <v>43</v>
      </c>
      <c r="D104" s="193">
        <v>500001</v>
      </c>
      <c r="E104" s="178">
        <v>100000000000</v>
      </c>
      <c r="F104" s="179" t="b">
        <f t="shared" si="7"/>
        <v>0</v>
      </c>
      <c r="G104" s="169" t="str">
        <f t="shared" si="6"/>
        <v>4/Fournitures/I/FAUX</v>
      </c>
      <c r="H104" s="198" t="s">
        <v>42</v>
      </c>
      <c r="I104" s="195" t="s">
        <v>197</v>
      </c>
      <c r="J104" s="226" t="s">
        <v>70</v>
      </c>
      <c r="K104" s="301" t="s">
        <v>73</v>
      </c>
      <c r="L104" s="195" t="s">
        <v>184</v>
      </c>
      <c r="M104" s="191" t="s">
        <v>193</v>
      </c>
      <c r="N104" s="195" t="s">
        <v>113</v>
      </c>
      <c r="O104" s="191" t="s">
        <v>116</v>
      </c>
      <c r="P104" s="195" t="s">
        <v>110</v>
      </c>
      <c r="Q104" s="195" t="s">
        <v>115</v>
      </c>
      <c r="R104" s="195"/>
      <c r="S104" s="196" t="s">
        <v>105</v>
      </c>
      <c r="V104" s="66" t="s">
        <v>168</v>
      </c>
      <c r="W104" s="143" t="str">
        <f t="shared" si="5"/>
        <v>en 2 exemplaires</v>
      </c>
    </row>
    <row r="105" spans="1:23" ht="13.5" thickTop="1" x14ac:dyDescent="0.2"/>
  </sheetData>
  <sheetProtection formatCells="0" formatColumns="0" formatRows="0" insertColumns="0" insertRows="0" insertHyperlinks="0" deleteColumns="0" deleteRows="0" sort="0" autoFilter="0" pivotTables="0"/>
  <autoFilter ref="B26:S104" xr:uid="{00000000-0009-0000-0000-000002000000}"/>
  <mergeCells count="2">
    <mergeCell ref="H24:J24"/>
    <mergeCell ref="K24:M24"/>
  </mergeCells>
  <phoneticPr fontId="3" type="noConversion"/>
  <pageMargins left="0.39370078740157483" right="0.39370078740157483" top="0.39370078740157483" bottom="0.39370078740157483" header="0.51181102362204722" footer="0.51181102362204722"/>
  <pageSetup paperSize="8" scale="54" orientation="landscape" r:id="rId1"/>
  <headerFooter alignWithMargins="0">
    <oddHeader>&amp;LDINF / SIPAL / ST&amp;C&amp;D</oddHeader>
  </headerFooter>
  <rowBreaks count="1" manualBreakCount="1">
    <brk id="72" max="16383" man="1"/>
  </rowBreaks>
  <colBreaks count="1" manualBreakCount="1">
    <brk id="16" min="23" max="10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30</vt:i4>
      </vt:variant>
    </vt:vector>
  </HeadingPairs>
  <TitlesOfParts>
    <vt:vector size="33" baseType="lpstr">
      <vt:lpstr>Mémo</vt:lpstr>
      <vt:lpstr>3. Proposition d'adjudication</vt:lpstr>
      <vt:lpstr>COMBINAISONS</vt:lpstr>
      <vt:lpstr>Mémo!Autorité</vt:lpstr>
      <vt:lpstr>Autorité</vt:lpstr>
      <vt:lpstr>Mémo!Décision</vt:lpstr>
      <vt:lpstr>Décision</vt:lpstr>
      <vt:lpstr>Mémo!Décision_2</vt:lpstr>
      <vt:lpstr>Décision_2</vt:lpstr>
      <vt:lpstr>'3. Proposition d''adjudication'!Impression_des_titres</vt:lpstr>
      <vt:lpstr>COMBINAISONS!Impression_des_titres</vt:lpstr>
      <vt:lpstr>Mémo!Impression_des_titres</vt:lpstr>
      <vt:lpstr>Mémo!Nom_signature</vt:lpstr>
      <vt:lpstr>Nom_signature</vt:lpstr>
      <vt:lpstr>Mémo!Signature</vt:lpstr>
      <vt:lpstr>Signature</vt:lpstr>
      <vt:lpstr>Mémo!Signature2</vt:lpstr>
      <vt:lpstr>Signature2</vt:lpstr>
      <vt:lpstr>Mémo!Signature3</vt:lpstr>
      <vt:lpstr>Signature3</vt:lpstr>
      <vt:lpstr>Mémo!VarComp</vt:lpstr>
      <vt:lpstr>VarComp</vt:lpstr>
      <vt:lpstr>VarComp1</vt:lpstr>
      <vt:lpstr>VarComp2</vt:lpstr>
      <vt:lpstr>VarComp4</vt:lpstr>
      <vt:lpstr>Mémo!Visa</vt:lpstr>
      <vt:lpstr>Visa</vt:lpstr>
      <vt:lpstr>Mémo!Visa1</vt:lpstr>
      <vt:lpstr>Visa1</vt:lpstr>
      <vt:lpstr>Mémo!Visa2</vt:lpstr>
      <vt:lpstr>Visa2</vt:lpstr>
      <vt:lpstr>'3. Proposition d''adjudication'!Zone_d_impression</vt:lpstr>
      <vt:lpstr>COMBINAISONS!Zone_d_impression</vt:lpstr>
    </vt:vector>
  </TitlesOfParts>
  <Company>Etat de Vaud - Département des infrastructures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F525 Proposition d'adjudication</dc:title>
  <dc:subject>Directives administratives</dc:subject>
  <dc:creator>Chabloz Rihs Leonard (HOS38470)</dc:creator>
  <cp:lastModifiedBy>Derre Fanny</cp:lastModifiedBy>
  <cp:lastPrinted>2023-05-24T15:30:27Z</cp:lastPrinted>
  <dcterms:created xsi:type="dcterms:W3CDTF">2009-06-30T05:35:31Z</dcterms:created>
  <dcterms:modified xsi:type="dcterms:W3CDTF">2024-01-09T14:32:20Z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DVERSION">
    <vt:lpwstr>984358</vt:lpwstr>
  </property>
  <property fmtid="{D5CDD505-2E9C-101B-9397-08002B2CF9AE}" pid="3" name="DATABASENAME">
    <vt:lpwstr>VDOC_CHUV</vt:lpwstr>
  </property>
  <property fmtid="{D5CDD505-2E9C-101B-9397-08002B2CF9AE}" pid="4" name="HTTPMODE">
    <vt:lpwstr>http://</vt:lpwstr>
  </property>
  <property fmtid="{D5CDD505-2E9C-101B-9397-08002B2CF9AE}" pid="5" name="IIS_SERVERNAME">
    <vt:lpwstr>VDS1</vt:lpwstr>
  </property>
  <property fmtid="{D5CDD505-2E9C-101B-9397-08002B2CF9AE}" pid="6" name="IIS_SERVER">
    <vt:lpwstr>gedchuv.intranet.chuv</vt:lpwstr>
  </property>
  <property fmtid="{D5CDD505-2E9C-101B-9397-08002B2CF9AE}" pid="7" name="DB_GUID">
    <vt:lpwstr>{9CF397AD-894F-4ECE-94F3-CA5DB7B59846}</vt:lpwstr>
  </property>
  <property fmtid="{D5CDD505-2E9C-101B-9397-08002B2CF9AE}" pid="8" name="CHECKOUTBY">
    <vt:lpwstr>Derre Fanny</vt:lpwstr>
  </property>
  <property fmtid="{D5CDD505-2E9C-101B-9397-08002B2CF9AE}" pid="9" name="CHECKOUTBY_USERID">
    <vt:lpwstr>1055286</vt:lpwstr>
  </property>
  <property fmtid="{D5CDD505-2E9C-101B-9397-08002B2CF9AE}" pid="10" name="CHECKOUTDATE">
    <vt:lpwstr>09/01/2024</vt:lpwstr>
  </property>
  <property fmtid="{D5CDD505-2E9C-101B-9397-08002B2CF9AE}" pid="11" name="VERSION">
    <vt:lpwstr>8.1</vt:lpwstr>
  </property>
  <property fmtid="{D5CDD505-2E9C-101B-9397-08002B2CF9AE}" pid="12" name="CURSTEPNAME">
    <vt:lpwstr>Application</vt:lpwstr>
  </property>
  <property fmtid="{D5CDD505-2E9C-101B-9397-08002B2CF9AE}" pid="13" name="CUROPENAME">
    <vt:lpwstr>Not implemented</vt:lpwstr>
  </property>
  <property fmtid="{D5CDD505-2E9C-101B-9397-08002B2CF9AE}" pid="14" name="NEXTOPENAME">
    <vt:lpwstr>Not implemented</vt:lpwstr>
  </property>
  <property fmtid="{D5CDD505-2E9C-101B-9397-08002B2CF9AE}" pid="15" name="RESPNAME">
    <vt:lpwstr>Derre Fanny</vt:lpwstr>
  </property>
  <property fmtid="{D5CDD505-2E9C-101B-9397-08002B2CF9AE}" pid="16" name="CREATORNAME">
    <vt:lpwstr>Derre Fanny</vt:lpwstr>
  </property>
  <property fmtid="{D5CDD505-2E9C-101B-9397-08002B2CF9AE}" pid="17" name="CREATEDATE">
    <vt:lpwstr>14/12/2023</vt:lpwstr>
  </property>
  <property fmtid="{D5CDD505-2E9C-101B-9397-08002B2CF9AE}" pid="18" name="VERIFICATORNAME">
    <vt:lpwstr/>
  </property>
  <property fmtid="{D5CDD505-2E9C-101B-9397-08002B2CF9AE}" pid="19" name="VERIFICATIONDATE">
    <vt:lpwstr/>
  </property>
  <property fmtid="{D5CDD505-2E9C-101B-9397-08002B2CF9AE}" pid="20" name="REDACTORNAME">
    <vt:lpwstr/>
  </property>
  <property fmtid="{D5CDD505-2E9C-101B-9397-08002B2CF9AE}" pid="21" name="REDACTIONDATE">
    <vt:lpwstr/>
  </property>
  <property fmtid="{D5CDD505-2E9C-101B-9397-08002B2CF9AE}" pid="22" name="APPROBATORNAME">
    <vt:lpwstr/>
  </property>
  <property fmtid="{D5CDD505-2E9C-101B-9397-08002B2CF9AE}" pid="23" name="APPROBATIONDATE">
    <vt:lpwstr/>
  </property>
  <property fmtid="{D5CDD505-2E9C-101B-9397-08002B2CF9AE}" pid="24" name="IDFILE">
    <vt:lpwstr>1459806</vt:lpwstr>
  </property>
  <property fmtid="{D5CDD505-2E9C-101B-9397-08002B2CF9AE}" pid="25" name="CHECKSUM">
    <vt:lpwstr>22903</vt:lpwstr>
  </property>
  <property fmtid="{D5CDD505-2E9C-101B-9397-08002B2CF9AE}" pid="26" name="IDENTITIES">
    <vt:lpwstr/>
  </property>
  <property fmtid="{D5CDD505-2E9C-101B-9397-08002B2CF9AE}" pid="27" name="ENTITYNAME">
    <vt:lpwstr/>
  </property>
  <property fmtid="{D5CDD505-2E9C-101B-9397-08002B2CF9AE}" pid="28" name="Type">
    <vt:lpwstr>FORMULAIRE</vt:lpwstr>
  </property>
  <property fmtid="{D5CDD505-2E9C-101B-9397-08002B2CF9AE}" pid="29" name="Titre de la version">
    <vt:lpwstr>2. ADJUDICATION_CHUV</vt:lpwstr>
  </property>
  <property fmtid="{D5CDD505-2E9C-101B-9397-08002B2CF9AE}" pid="30" name="Référence du document">
    <vt:lpwstr>ARC_FORMULAIRE_3925</vt:lpwstr>
  </property>
  <property fmtid="{D5CDD505-2E9C-101B-9397-08002B2CF9AE}" pid="31" name="TEC-Liste des services">
    <vt:lpwstr>ARC</vt:lpwstr>
  </property>
  <property fmtid="{D5CDD505-2E9C-101B-9397-08002B2CF9AE}" pid="32" name="Responsable de la version">
    <vt:lpwstr>Adde Fanny</vt:lpwstr>
  </property>
  <property fmtid="{D5CDD505-2E9C-101B-9397-08002B2CF9AE}" pid="33" name="VDOC_FREE_TYPE">
    <vt:lpwstr>FORMULAIRE</vt:lpwstr>
  </property>
  <property fmtid="{D5CDD505-2E9C-101B-9397-08002B2CF9AE}" pid="34" name="TITLE">
    <vt:lpwstr>2. ADJUDICATION_CHUV_TECHNIQUE</vt:lpwstr>
  </property>
  <property fmtid="{D5CDD505-2E9C-101B-9397-08002B2CF9AE}" pid="35" name="REFERENCE">
    <vt:lpwstr>ARC_FORMULAIRE_5324</vt:lpwstr>
  </property>
  <property fmtid="{D5CDD505-2E9C-101B-9397-08002B2CF9AE}" pid="36" name="VDOC_FREE_LISTE_DES_SERVICES">
    <vt:lpwstr>ARC</vt:lpwstr>
  </property>
  <property fmtid="{D5CDD505-2E9C-101B-9397-08002B2CF9AE}" pid="37" name="OFFICIAL">
    <vt:lpwstr>Derre Fanny</vt:lpwstr>
  </property>
</Properties>
</file>